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 codeName="{8C4F1C90-05EB-6A55-5F09-09C24B55AC0B}"/>
  <workbookPr/>
  <workbookProtection workbookAlgorithmName="SHA-512" workbookHashValue="6jOfWEZpDzX3QlSmHHiOXDNEjc9brEluP2gbu4FSxlTe+X6YJbxjPhyKMHbsaKmfoPDgglhftFRAt9Q88LS5CQ==" workbookSaltValue="KgSsJ8wxVJcmBsHOdj0a5w==" workbookSpinCount="100000" lockStructure="1"/>
  <bookViews>
    <workbookView xWindow="-120" yWindow="-120" windowWidth="20640" windowHeight="11160" activeTab="2"/>
  </bookViews>
  <sheets>
    <sheet name="Carátula" sheetId="1" r:id="rId1"/>
    <sheet name="Hoja de datos" sheetId="4" r:id="rId2"/>
    <sheet name="Comando" sheetId="2" r:id="rId3"/>
    <sheet name="Datos ajustados" sheetId="3" state="hidden" r:id="rId4"/>
    <sheet name="Cash Flow Proyectado" sheetId="5" r:id="rId5"/>
    <sheet name="Subp. Ventas y Cobros" sheetId="6" r:id="rId6"/>
    <sheet name="Subp. Compras y Pagos" sheetId="7" r:id="rId7"/>
    <sheet name="Subp. IVA e IIBB" sheetId="8" r:id="rId8"/>
    <sheet name="Subp. Inventarios" sheetId="9" r:id="rId9"/>
    <sheet name="Subp. CMV" sheetId="10" r:id="rId10"/>
    <sheet name="Subp. Gastos" sheetId="11" r:id="rId11"/>
    <sheet name="Subp. Capital e Inversión" sheetId="12" r:id="rId12"/>
    <sheet name="ESP Proyectado" sheetId="13" r:id="rId13"/>
    <sheet name="EERR Proyectado" sheetId="14" r:id="rId14"/>
  </sheets>
  <definedNames>
    <definedName name="_xlnm.Print_Area" localSheetId="0">Carátula!$A$1:$H$42</definedName>
    <definedName name="_xlnm.Print_Area" localSheetId="4">'Cash Flow Proyectado'!$B$2:$K$37</definedName>
    <definedName name="_xlnm.Print_Area" localSheetId="2">Comando!$A$1:$M$17</definedName>
    <definedName name="_xlnm.Print_Area" localSheetId="3">'Datos ajustados'!$B$2:$J$16</definedName>
    <definedName name="_xlnm.Print_Area" localSheetId="13">'EERR Proyectado'!$B$2:$J$24</definedName>
    <definedName name="_xlnm.Print_Area" localSheetId="12">'ESP Proyectado'!$B$2:$J$43</definedName>
    <definedName name="_xlnm.Print_Area" localSheetId="1">'Hoja de datos'!$B$2:$M$23</definedName>
    <definedName name="_xlnm.Print_Area" localSheetId="11">'Subp. Capital e Inversión'!$B$2:$I$50</definedName>
    <definedName name="_xlnm.Print_Area" localSheetId="9">'Subp. CMV'!$B$2:$F$140</definedName>
    <definedName name="_xlnm.Print_Area" localSheetId="6">'Subp. Compras y Pagos'!$B$2:$T$147</definedName>
    <definedName name="_xlnm.Print_Area" localSheetId="10">'Subp. Gastos'!$B$2:$J$40</definedName>
    <definedName name="_xlnm.Print_Area" localSheetId="8">'Subp. Inventarios'!$B$2:$G$131</definedName>
    <definedName name="_xlnm.Print_Area" localSheetId="5">'Subp. Ventas y Cobros'!$B$2:$T$147</definedName>
  </definedNames>
  <calcPr calcId="181029"/>
  <extLst>
    <ext uri="GoogleSheetsCustomDataVersion1">
      <go:sheetsCustomData xmlns:go="http://customooxmlschemas.google.com/" r:id="rId19" roundtripDataSignature="AMtx7mjbZ2iZV0NpOE7lJaZdE+T+sDMmUw=="/>
    </ext>
  </extLst>
</workbook>
</file>

<file path=xl/calcChain.xml><?xml version="1.0" encoding="utf-8"?>
<calcChain xmlns="http://schemas.openxmlformats.org/spreadsheetml/2006/main">
  <c r="J27" i="13" l="1"/>
  <c r="I27" i="13"/>
  <c r="H27" i="13"/>
  <c r="G27" i="13"/>
  <c r="F27" i="13"/>
  <c r="E27" i="13"/>
  <c r="D27" i="13"/>
  <c r="C27" i="13"/>
  <c r="J14" i="13"/>
  <c r="I14" i="13"/>
  <c r="J12" i="13"/>
  <c r="I12" i="13"/>
  <c r="H12" i="13"/>
  <c r="H14" i="13" s="1"/>
  <c r="G12" i="13"/>
  <c r="G14" i="13" s="1"/>
  <c r="F12" i="13"/>
  <c r="F14" i="13" s="1"/>
  <c r="E12" i="13"/>
  <c r="E14" i="13" s="1"/>
  <c r="D12" i="13"/>
  <c r="D14" i="13" s="1"/>
  <c r="C12" i="13"/>
  <c r="C14" i="13" s="1"/>
  <c r="D27" i="12"/>
  <c r="D33" i="12" s="1"/>
  <c r="D21" i="12"/>
  <c r="F21" i="12" s="1"/>
  <c r="D19" i="12"/>
  <c r="F19" i="12" s="1"/>
  <c r="D15" i="12"/>
  <c r="I13" i="12"/>
  <c r="F13" i="12"/>
  <c r="D13" i="12"/>
  <c r="D11" i="12"/>
  <c r="F11" i="12" s="1"/>
  <c r="I9" i="12"/>
  <c r="F9" i="12"/>
  <c r="D9" i="12"/>
  <c r="F7" i="12"/>
  <c r="D7" i="12"/>
  <c r="F6" i="12"/>
  <c r="D6" i="12"/>
  <c r="D12" i="12" s="1"/>
  <c r="F5" i="12"/>
  <c r="D5" i="12"/>
  <c r="D4" i="12"/>
  <c r="F4" i="12" s="1"/>
  <c r="F3" i="12"/>
  <c r="D3" i="12"/>
  <c r="J40" i="11"/>
  <c r="I40" i="11"/>
  <c r="H40" i="11"/>
  <c r="G40" i="11"/>
  <c r="F40" i="11"/>
  <c r="E40" i="11"/>
  <c r="D40" i="11"/>
  <c r="C40" i="11"/>
  <c r="H31" i="11"/>
  <c r="F31" i="11"/>
  <c r="J15" i="11"/>
  <c r="I15" i="11"/>
  <c r="H15" i="11"/>
  <c r="G15" i="11"/>
  <c r="F15" i="11"/>
  <c r="E15" i="11"/>
  <c r="D15" i="11"/>
  <c r="C15" i="11"/>
  <c r="J13" i="11"/>
  <c r="I13" i="11"/>
  <c r="H13" i="11"/>
  <c r="G13" i="11"/>
  <c r="F13" i="11"/>
  <c r="E13" i="11"/>
  <c r="D13" i="11"/>
  <c r="C13" i="11"/>
  <c r="J11" i="11"/>
  <c r="I11" i="11"/>
  <c r="H11" i="11"/>
  <c r="G11" i="11"/>
  <c r="F11" i="11"/>
  <c r="E11" i="11"/>
  <c r="D11" i="11"/>
  <c r="C11" i="11"/>
  <c r="J10" i="11"/>
  <c r="I10" i="11"/>
  <c r="H10" i="11"/>
  <c r="G10" i="11"/>
  <c r="F10" i="11"/>
  <c r="E10" i="11"/>
  <c r="D10" i="11"/>
  <c r="C10" i="11"/>
  <c r="J9" i="11"/>
  <c r="I9" i="11"/>
  <c r="H9" i="11"/>
  <c r="G9" i="11"/>
  <c r="F9" i="11"/>
  <c r="E9" i="11"/>
  <c r="D9" i="11"/>
  <c r="C9" i="11"/>
  <c r="J8" i="11"/>
  <c r="I8" i="11"/>
  <c r="H8" i="11"/>
  <c r="G8" i="11"/>
  <c r="F8" i="11"/>
  <c r="E8" i="11"/>
  <c r="D8" i="11"/>
  <c r="C8" i="11"/>
  <c r="J7" i="11"/>
  <c r="I7" i="11"/>
  <c r="H7" i="11"/>
  <c r="G7" i="11"/>
  <c r="F7" i="11"/>
  <c r="E7" i="11"/>
  <c r="D7" i="11"/>
  <c r="C7" i="11"/>
  <c r="J6" i="11"/>
  <c r="I6" i="11"/>
  <c r="H6" i="11"/>
  <c r="G6" i="11"/>
  <c r="F6" i="11"/>
  <c r="E6" i="11"/>
  <c r="D6" i="11"/>
  <c r="C6" i="11"/>
  <c r="J5" i="11"/>
  <c r="I5" i="11"/>
  <c r="H5" i="11"/>
  <c r="G5" i="11"/>
  <c r="F5" i="11"/>
  <c r="E5" i="11"/>
  <c r="D5" i="11"/>
  <c r="C5" i="11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28" i="10" s="1"/>
  <c r="E139" i="10" s="1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112" i="10" s="1"/>
  <c r="E138" i="10" s="1"/>
  <c r="E95" i="10"/>
  <c r="E94" i="10"/>
  <c r="E93" i="10"/>
  <c r="E92" i="10"/>
  <c r="E91" i="10"/>
  <c r="E90" i="10"/>
  <c r="E89" i="10"/>
  <c r="E88" i="10"/>
  <c r="E87" i="10"/>
  <c r="E86" i="10"/>
  <c r="E85" i="10"/>
  <c r="E84" i="10"/>
  <c r="E96" i="10" s="1"/>
  <c r="E137" i="10" s="1"/>
  <c r="E79" i="10"/>
  <c r="E78" i="10"/>
  <c r="E77" i="10"/>
  <c r="E76" i="10"/>
  <c r="E75" i="10"/>
  <c r="E74" i="10"/>
  <c r="E73" i="10"/>
  <c r="E72" i="10"/>
  <c r="E71" i="10"/>
  <c r="E70" i="10"/>
  <c r="E69" i="10"/>
  <c r="E68" i="10"/>
  <c r="E80" i="10" s="1"/>
  <c r="E136" i="10" s="1"/>
  <c r="E63" i="10"/>
  <c r="E62" i="10"/>
  <c r="E61" i="10"/>
  <c r="E60" i="10"/>
  <c r="E59" i="10"/>
  <c r="E58" i="10"/>
  <c r="E57" i="10"/>
  <c r="E56" i="10"/>
  <c r="E55" i="10"/>
  <c r="E54" i="10"/>
  <c r="E53" i="10"/>
  <c r="E52" i="10"/>
  <c r="E64" i="10" s="1"/>
  <c r="E135" i="10" s="1"/>
  <c r="E47" i="10"/>
  <c r="E46" i="10"/>
  <c r="E45" i="10"/>
  <c r="E44" i="10"/>
  <c r="E43" i="10"/>
  <c r="E42" i="10"/>
  <c r="E41" i="10"/>
  <c r="E40" i="10"/>
  <c r="E39" i="10"/>
  <c r="E38" i="10"/>
  <c r="E37" i="10"/>
  <c r="E36" i="10"/>
  <c r="E48" i="10" s="1"/>
  <c r="E134" i="10" s="1"/>
  <c r="E31" i="10"/>
  <c r="E30" i="10"/>
  <c r="E29" i="10"/>
  <c r="E28" i="10"/>
  <c r="E27" i="10"/>
  <c r="E26" i="10"/>
  <c r="E25" i="10"/>
  <c r="E24" i="10"/>
  <c r="E23" i="10"/>
  <c r="E22" i="10"/>
  <c r="E21" i="10"/>
  <c r="E20" i="10"/>
  <c r="E32" i="10" s="1"/>
  <c r="E133" i="10" s="1"/>
  <c r="E15" i="10"/>
  <c r="E14" i="10"/>
  <c r="E13" i="10"/>
  <c r="E12" i="10"/>
  <c r="E11" i="10"/>
  <c r="E10" i="10"/>
  <c r="E9" i="10"/>
  <c r="E8" i="10"/>
  <c r="E7" i="10"/>
  <c r="E6" i="10"/>
  <c r="E5" i="10"/>
  <c r="E4" i="10"/>
  <c r="E16" i="10" s="1"/>
  <c r="E132" i="10" s="1"/>
  <c r="S134" i="7"/>
  <c r="S117" i="7"/>
  <c r="S100" i="7"/>
  <c r="S83" i="7"/>
  <c r="S66" i="7"/>
  <c r="S49" i="7"/>
  <c r="S32" i="7"/>
  <c r="G16" i="7"/>
  <c r="S15" i="7"/>
  <c r="U135" i="6"/>
  <c r="S134" i="6"/>
  <c r="U118" i="6"/>
  <c r="S117" i="6"/>
  <c r="U101" i="6"/>
  <c r="S100" i="6"/>
  <c r="U84" i="6"/>
  <c r="S83" i="6"/>
  <c r="U67" i="6"/>
  <c r="S66" i="6"/>
  <c r="U50" i="6"/>
  <c r="S49" i="6"/>
  <c r="U33" i="6"/>
  <c r="S32" i="6"/>
  <c r="U16" i="6"/>
  <c r="G16" i="6"/>
  <c r="S15" i="6"/>
  <c r="C34" i="5"/>
  <c r="D20" i="5"/>
  <c r="K16" i="5"/>
  <c r="J16" i="5"/>
  <c r="I16" i="5"/>
  <c r="H16" i="5"/>
  <c r="G16" i="5"/>
  <c r="F16" i="5"/>
  <c r="E16" i="5"/>
  <c r="D16" i="5"/>
  <c r="C8" i="5"/>
  <c r="C21" i="4"/>
  <c r="G14" i="4"/>
  <c r="K13" i="4"/>
  <c r="H15" i="3" s="1"/>
  <c r="H29" i="11" s="1"/>
  <c r="H13" i="4"/>
  <c r="I13" i="4" s="1"/>
  <c r="J13" i="4" s="1"/>
  <c r="G13" i="4"/>
  <c r="G12" i="4"/>
  <c r="H12" i="4" s="1"/>
  <c r="I12" i="4" s="1"/>
  <c r="F14" i="3" s="1"/>
  <c r="F4" i="11" s="1"/>
  <c r="F6" i="4"/>
  <c r="G4" i="4"/>
  <c r="C16" i="3"/>
  <c r="C21" i="11" s="1"/>
  <c r="G15" i="3"/>
  <c r="G29" i="11" s="1"/>
  <c r="F15" i="3"/>
  <c r="F29" i="11" s="1"/>
  <c r="E15" i="3"/>
  <c r="E29" i="11" s="1"/>
  <c r="D15" i="3"/>
  <c r="D29" i="11" s="1"/>
  <c r="C15" i="3"/>
  <c r="C29" i="11" s="1"/>
  <c r="C14" i="3"/>
  <c r="C4" i="11" s="1"/>
  <c r="C10" i="3"/>
  <c r="J6" i="3"/>
  <c r="I6" i="3"/>
  <c r="H6" i="3"/>
  <c r="G6" i="3"/>
  <c r="F6" i="3"/>
  <c r="E6" i="3"/>
  <c r="D6" i="3"/>
  <c r="C6" i="3"/>
  <c r="J5" i="3"/>
  <c r="I5" i="3"/>
  <c r="H5" i="3"/>
  <c r="G5" i="3"/>
  <c r="F5" i="3"/>
  <c r="E5" i="3"/>
  <c r="D5" i="3"/>
  <c r="C5" i="3"/>
  <c r="J4" i="3"/>
  <c r="I4" i="3"/>
  <c r="H4" i="3"/>
  <c r="G4" i="3"/>
  <c r="F4" i="3"/>
  <c r="E4" i="3"/>
  <c r="D4" i="3"/>
  <c r="C4" i="3"/>
  <c r="H33" i="11" l="1"/>
  <c r="F16" i="11"/>
  <c r="F17" i="11"/>
  <c r="C119" i="10"/>
  <c r="G114" i="9"/>
  <c r="C121" i="10"/>
  <c r="G119" i="9"/>
  <c r="G111" i="9"/>
  <c r="C123" i="10"/>
  <c r="C116" i="10"/>
  <c r="G116" i="9"/>
  <c r="C125" i="10"/>
  <c r="C118" i="10"/>
  <c r="G113" i="9"/>
  <c r="C127" i="10"/>
  <c r="C120" i="10"/>
  <c r="G118" i="9"/>
  <c r="G110" i="9"/>
  <c r="C122" i="10"/>
  <c r="G115" i="9"/>
  <c r="C124" i="10"/>
  <c r="G120" i="9"/>
  <c r="G112" i="9"/>
  <c r="C126" i="10"/>
  <c r="C117" i="10"/>
  <c r="G117" i="9"/>
  <c r="G109" i="9"/>
  <c r="C33" i="11"/>
  <c r="C24" i="11"/>
  <c r="C25" i="11" s="1"/>
  <c r="L13" i="4"/>
  <c r="D33" i="11"/>
  <c r="J12" i="4"/>
  <c r="C16" i="7"/>
  <c r="C139" i="7" s="1"/>
  <c r="C16" i="6"/>
  <c r="C30" i="10"/>
  <c r="C28" i="10"/>
  <c r="C26" i="10"/>
  <c r="C24" i="10"/>
  <c r="C22" i="10"/>
  <c r="C20" i="10"/>
  <c r="C31" i="10"/>
  <c r="C29" i="10"/>
  <c r="C27" i="10"/>
  <c r="C25" i="10"/>
  <c r="C23" i="10"/>
  <c r="C21" i="10"/>
  <c r="G26" i="9"/>
  <c r="G23" i="9"/>
  <c r="G28" i="9"/>
  <c r="G20" i="9"/>
  <c r="G25" i="9"/>
  <c r="G30" i="9"/>
  <c r="G22" i="9"/>
  <c r="G27" i="9"/>
  <c r="G19" i="9"/>
  <c r="G24" i="9"/>
  <c r="G29" i="9"/>
  <c r="G21" i="9"/>
  <c r="D14" i="3"/>
  <c r="D4" i="11" s="1"/>
  <c r="C47" i="10"/>
  <c r="C45" i="10"/>
  <c r="C43" i="10"/>
  <c r="C41" i="10"/>
  <c r="C39" i="10"/>
  <c r="C37" i="10"/>
  <c r="C46" i="10"/>
  <c r="C44" i="10"/>
  <c r="C42" i="10"/>
  <c r="C40" i="10"/>
  <c r="C38" i="10"/>
  <c r="C36" i="10"/>
  <c r="G45" i="9"/>
  <c r="G37" i="9"/>
  <c r="G42" i="9"/>
  <c r="G34" i="9"/>
  <c r="G39" i="9"/>
  <c r="G44" i="9"/>
  <c r="G36" i="9"/>
  <c r="G41" i="9"/>
  <c r="G38" i="9"/>
  <c r="G43" i="9"/>
  <c r="G35" i="9"/>
  <c r="G40" i="9"/>
  <c r="E14" i="3"/>
  <c r="E4" i="11" s="1"/>
  <c r="E33" i="11"/>
  <c r="D16" i="3"/>
  <c r="D21" i="11" s="1"/>
  <c r="H14" i="4"/>
  <c r="C15" i="10"/>
  <c r="C13" i="10"/>
  <c r="C11" i="10"/>
  <c r="C9" i="10"/>
  <c r="C7" i="10"/>
  <c r="C5" i="10"/>
  <c r="C14" i="10"/>
  <c r="C12" i="10"/>
  <c r="C10" i="10"/>
  <c r="C8" i="10"/>
  <c r="C6" i="10"/>
  <c r="C4" i="10"/>
  <c r="G15" i="9"/>
  <c r="G7" i="9"/>
  <c r="G12" i="9"/>
  <c r="G4" i="9"/>
  <c r="G9" i="9"/>
  <c r="G14" i="9"/>
  <c r="G6" i="9"/>
  <c r="G11" i="9"/>
  <c r="G8" i="9"/>
  <c r="G13" i="9"/>
  <c r="G5" i="9"/>
  <c r="G10" i="9"/>
  <c r="G33" i="11"/>
  <c r="C16" i="11"/>
  <c r="C17" i="11" s="1"/>
  <c r="C62" i="10"/>
  <c r="C60" i="10"/>
  <c r="C58" i="10"/>
  <c r="C56" i="10"/>
  <c r="C54" i="10"/>
  <c r="C52" i="10"/>
  <c r="C61" i="10"/>
  <c r="C59" i="10"/>
  <c r="C57" i="10"/>
  <c r="C55" i="10"/>
  <c r="C53" i="10"/>
  <c r="C63" i="10"/>
  <c r="G56" i="9"/>
  <c r="G53" i="9"/>
  <c r="G58" i="9"/>
  <c r="G50" i="9"/>
  <c r="G55" i="9"/>
  <c r="G60" i="9"/>
  <c r="G52" i="9"/>
  <c r="G57" i="9"/>
  <c r="G49" i="9"/>
  <c r="G54" i="9"/>
  <c r="G59" i="9"/>
  <c r="G51" i="9"/>
  <c r="C94" i="10"/>
  <c r="C85" i="10"/>
  <c r="C87" i="10"/>
  <c r="C89" i="10"/>
  <c r="C91" i="10"/>
  <c r="C84" i="10"/>
  <c r="C93" i="10"/>
  <c r="C86" i="10"/>
  <c r="C95" i="10"/>
  <c r="C88" i="10"/>
  <c r="C90" i="10"/>
  <c r="G90" i="9"/>
  <c r="C92" i="10"/>
  <c r="G89" i="9"/>
  <c r="G86" i="9"/>
  <c r="G83" i="9"/>
  <c r="G88" i="9"/>
  <c r="G80" i="9"/>
  <c r="G85" i="9"/>
  <c r="G82" i="9"/>
  <c r="G87" i="9"/>
  <c r="G79" i="9"/>
  <c r="G84" i="9"/>
  <c r="G81" i="9"/>
  <c r="F33" i="11"/>
  <c r="C77" i="10"/>
  <c r="C68" i="10"/>
  <c r="C79" i="10"/>
  <c r="C70" i="10"/>
  <c r="C72" i="10"/>
  <c r="C74" i="10"/>
  <c r="C76" i="10"/>
  <c r="C69" i="10"/>
  <c r="C78" i="10"/>
  <c r="C71" i="10"/>
  <c r="C73" i="10"/>
  <c r="C75" i="10"/>
  <c r="G75" i="9"/>
  <c r="G67" i="9"/>
  <c r="G72" i="9"/>
  <c r="G64" i="9"/>
  <c r="G69" i="9"/>
  <c r="G74" i="9"/>
  <c r="G66" i="9"/>
  <c r="G71" i="9"/>
  <c r="G68" i="9"/>
  <c r="G73" i="9"/>
  <c r="G65" i="9"/>
  <c r="G70" i="9"/>
  <c r="C111" i="10"/>
  <c r="C102" i="10"/>
  <c r="G103" i="9"/>
  <c r="C104" i="10"/>
  <c r="G100" i="9"/>
  <c r="C106" i="10"/>
  <c r="G105" i="9"/>
  <c r="G97" i="9"/>
  <c r="C108" i="10"/>
  <c r="C101" i="10"/>
  <c r="G102" i="9"/>
  <c r="G94" i="9"/>
  <c r="C110" i="10"/>
  <c r="C103" i="10"/>
  <c r="G99" i="9"/>
  <c r="C105" i="10"/>
  <c r="G104" i="9"/>
  <c r="C107" i="10"/>
  <c r="G101" i="9"/>
  <c r="C109" i="10"/>
  <c r="C100" i="10"/>
  <c r="G98" i="9"/>
  <c r="G96" i="9"/>
  <c r="G95" i="9"/>
  <c r="H4" i="4"/>
  <c r="G6" i="4"/>
  <c r="D10" i="3" s="1"/>
  <c r="H32" i="13"/>
  <c r="G32" i="13"/>
  <c r="D32" i="13"/>
  <c r="J32" i="13"/>
  <c r="I32" i="13"/>
  <c r="F32" i="13"/>
  <c r="E32" i="13"/>
  <c r="C32" i="13"/>
  <c r="C21" i="5"/>
  <c r="C23" i="5" s="1"/>
  <c r="C25" i="5" s="1"/>
  <c r="F8" i="12"/>
  <c r="D43" i="5" s="1"/>
  <c r="D8" i="12"/>
  <c r="F27" i="12"/>
  <c r="H8" i="13"/>
  <c r="G8" i="13"/>
  <c r="D8" i="13"/>
  <c r="F15" i="12"/>
  <c r="C8" i="13"/>
  <c r="F12" i="12"/>
  <c r="D18" i="12"/>
  <c r="D10" i="12"/>
  <c r="E8" i="13"/>
  <c r="D17" i="12"/>
  <c r="D39" i="12"/>
  <c r="F8" i="13"/>
  <c r="I8" i="13"/>
  <c r="D25" i="12"/>
  <c r="D31" i="12" s="1"/>
  <c r="D37" i="12" s="1"/>
  <c r="D43" i="12" s="1"/>
  <c r="D49" i="12" s="1"/>
  <c r="J8" i="13"/>
  <c r="D129" i="9" l="1"/>
  <c r="D130" i="9"/>
  <c r="C12" i="14"/>
  <c r="D14" i="5"/>
  <c r="C96" i="10"/>
  <c r="C137" i="10" s="1"/>
  <c r="D45" i="12"/>
  <c r="C10" i="14"/>
  <c r="D13" i="5"/>
  <c r="C16" i="10"/>
  <c r="C132" i="10" s="1"/>
  <c r="E16" i="11"/>
  <c r="E17" i="11" s="1"/>
  <c r="C64" i="10"/>
  <c r="C135" i="10" s="1"/>
  <c r="F17" i="12"/>
  <c r="D23" i="12"/>
  <c r="C112" i="10"/>
  <c r="C138" i="10" s="1"/>
  <c r="D126" i="9"/>
  <c r="D16" i="11"/>
  <c r="D17" i="11" s="1"/>
  <c r="C50" i="5"/>
  <c r="C51" i="5" s="1"/>
  <c r="D127" i="9"/>
  <c r="C139" i="6"/>
  <c r="C13" i="6"/>
  <c r="C9" i="6"/>
  <c r="C5" i="6"/>
  <c r="C14" i="6"/>
  <c r="C10" i="6"/>
  <c r="C6" i="6"/>
  <c r="C15" i="6"/>
  <c r="C11" i="6"/>
  <c r="C7" i="6"/>
  <c r="C12" i="6"/>
  <c r="C8" i="6"/>
  <c r="C4" i="6"/>
  <c r="C33" i="7"/>
  <c r="C140" i="7" s="1"/>
  <c r="C33" i="6"/>
  <c r="C80" i="10"/>
  <c r="C136" i="10" s="1"/>
  <c r="D124" i="9"/>
  <c r="I14" i="4"/>
  <c r="E16" i="3"/>
  <c r="E21" i="11" s="1"/>
  <c r="C32" i="10"/>
  <c r="C133" i="10" s="1"/>
  <c r="G14" i="3"/>
  <c r="G4" i="11" s="1"/>
  <c r="K12" i="4"/>
  <c r="D131" i="9"/>
  <c r="F10" i="14"/>
  <c r="G13" i="5"/>
  <c r="H6" i="4"/>
  <c r="E10" i="3" s="1"/>
  <c r="I4" i="4"/>
  <c r="D24" i="11"/>
  <c r="D25" i="11" s="1"/>
  <c r="C48" i="10"/>
  <c r="C134" i="10" s="1"/>
  <c r="D125" i="9"/>
  <c r="C128" i="10"/>
  <c r="C139" i="10" s="1"/>
  <c r="D16" i="12"/>
  <c r="F10" i="12"/>
  <c r="F14" i="12" s="1"/>
  <c r="E43" i="5" s="1"/>
  <c r="D24" i="12"/>
  <c r="F18" i="12"/>
  <c r="D14" i="12"/>
  <c r="D128" i="9"/>
  <c r="I15" i="3"/>
  <c r="I29" i="11" s="1"/>
  <c r="M13" i="4"/>
  <c r="J15" i="3" s="1"/>
  <c r="J29" i="11" s="1"/>
  <c r="D10" i="14" l="1"/>
  <c r="E13" i="5"/>
  <c r="J33" i="11"/>
  <c r="E7" i="9"/>
  <c r="C7" i="7"/>
  <c r="D7" i="6"/>
  <c r="D12" i="14"/>
  <c r="E14" i="5"/>
  <c r="J14" i="4"/>
  <c r="F16" i="3"/>
  <c r="F21" i="11" s="1"/>
  <c r="E8" i="9"/>
  <c r="C8" i="7"/>
  <c r="D8" i="6"/>
  <c r="E5" i="9"/>
  <c r="C5" i="7"/>
  <c r="D5" i="6"/>
  <c r="I6" i="4"/>
  <c r="F10" i="3" s="1"/>
  <c r="J4" i="4"/>
  <c r="E12" i="9"/>
  <c r="C12" i="7"/>
  <c r="D12" i="6"/>
  <c r="E9" i="9"/>
  <c r="C9" i="7"/>
  <c r="D9" i="6"/>
  <c r="F23" i="12"/>
  <c r="D29" i="12"/>
  <c r="E10" i="14"/>
  <c r="F13" i="5"/>
  <c r="E13" i="9"/>
  <c r="C13" i="7"/>
  <c r="D13" i="6"/>
  <c r="C140" i="6"/>
  <c r="C29" i="6"/>
  <c r="C25" i="6"/>
  <c r="C21" i="6"/>
  <c r="C30" i="6"/>
  <c r="C26" i="6"/>
  <c r="C22" i="6"/>
  <c r="C31" i="6"/>
  <c r="C27" i="6"/>
  <c r="C23" i="6"/>
  <c r="C32" i="6"/>
  <c r="C28" i="6"/>
  <c r="C24" i="6"/>
  <c r="E15" i="9"/>
  <c r="C15" i="7"/>
  <c r="D15" i="6"/>
  <c r="C50" i="7"/>
  <c r="C141" i="7" s="1"/>
  <c r="C50" i="6"/>
  <c r="I33" i="11"/>
  <c r="F24" i="12"/>
  <c r="D30" i="12"/>
  <c r="E11" i="9"/>
  <c r="C11" i="7"/>
  <c r="D11" i="6"/>
  <c r="E6" i="9"/>
  <c r="C6" i="7"/>
  <c r="D6" i="6"/>
  <c r="E10" i="9"/>
  <c r="C10" i="7"/>
  <c r="D10" i="6"/>
  <c r="H14" i="3"/>
  <c r="H4" i="11" s="1"/>
  <c r="L12" i="4"/>
  <c r="G16" i="11"/>
  <c r="G17" i="11" s="1"/>
  <c r="D22" i="12"/>
  <c r="F16" i="12"/>
  <c r="F20" i="12" s="1"/>
  <c r="F43" i="5" s="1"/>
  <c r="D20" i="12"/>
  <c r="E24" i="11"/>
  <c r="E25" i="11" s="1"/>
  <c r="E4" i="9"/>
  <c r="C4" i="7"/>
  <c r="D4" i="6"/>
  <c r="E14" i="9"/>
  <c r="C14" i="7"/>
  <c r="D14" i="6"/>
  <c r="G10" i="14" l="1"/>
  <c r="H13" i="5"/>
  <c r="E26" i="9"/>
  <c r="C28" i="7"/>
  <c r="D28" i="6"/>
  <c r="E19" i="9"/>
  <c r="D21" i="6"/>
  <c r="C21" i="7"/>
  <c r="D12" i="9"/>
  <c r="D12" i="7"/>
  <c r="K7" i="8"/>
  <c r="L7" i="8" s="1"/>
  <c r="E7" i="6"/>
  <c r="C7" i="8" s="1"/>
  <c r="D28" i="12"/>
  <c r="F22" i="12"/>
  <c r="F26" i="12" s="1"/>
  <c r="G43" i="5" s="1"/>
  <c r="D26" i="12"/>
  <c r="E23" i="9"/>
  <c r="C25" i="7"/>
  <c r="D25" i="6"/>
  <c r="K8" i="8"/>
  <c r="L8" i="8" s="1"/>
  <c r="E8" i="6"/>
  <c r="C8" i="8" s="1"/>
  <c r="D7" i="9"/>
  <c r="D7" i="7"/>
  <c r="E21" i="9"/>
  <c r="C23" i="7"/>
  <c r="D23" i="6"/>
  <c r="E27" i="9"/>
  <c r="C29" i="7"/>
  <c r="D29" i="6"/>
  <c r="F29" i="12"/>
  <c r="D35" i="12"/>
  <c r="D8" i="9"/>
  <c r="D8" i="7"/>
  <c r="E30" i="9"/>
  <c r="C32" i="7"/>
  <c r="D32" i="6"/>
  <c r="D4" i="9"/>
  <c r="D4" i="7"/>
  <c r="F30" i="12"/>
  <c r="D36" i="12"/>
  <c r="D42" i="12" s="1"/>
  <c r="D48" i="12" s="1"/>
  <c r="E25" i="9"/>
  <c r="C27" i="7"/>
  <c r="D27" i="6"/>
  <c r="J6" i="4"/>
  <c r="G10" i="3" s="1"/>
  <c r="K4" i="4"/>
  <c r="K4" i="8"/>
  <c r="E4" i="6"/>
  <c r="F4" i="6" s="1"/>
  <c r="D16" i="6"/>
  <c r="D139" i="6" s="1"/>
  <c r="K9" i="8"/>
  <c r="L9" i="8" s="1"/>
  <c r="E9" i="6"/>
  <c r="C9" i="8" s="1"/>
  <c r="C67" i="7"/>
  <c r="C142" i="7" s="1"/>
  <c r="C67" i="6"/>
  <c r="F24" i="11"/>
  <c r="F25" i="11" s="1"/>
  <c r="K11" i="8"/>
  <c r="L11" i="8" s="1"/>
  <c r="E11" i="6"/>
  <c r="C11" i="8" s="1"/>
  <c r="D11" i="9"/>
  <c r="D11" i="7"/>
  <c r="K6" i="8"/>
  <c r="L6" i="8" s="1"/>
  <c r="E6" i="6"/>
  <c r="C6" i="8" s="1"/>
  <c r="H16" i="11"/>
  <c r="H17" i="11" s="1"/>
  <c r="D6" i="9"/>
  <c r="D6" i="7"/>
  <c r="D15" i="9"/>
  <c r="D15" i="7"/>
  <c r="E20" i="9"/>
  <c r="C22" i="7"/>
  <c r="D22" i="6"/>
  <c r="K13" i="8"/>
  <c r="L13" i="8" s="1"/>
  <c r="E13" i="6"/>
  <c r="C13" i="8" s="1"/>
  <c r="D9" i="9"/>
  <c r="D9" i="7"/>
  <c r="K14" i="4"/>
  <c r="G16" i="3"/>
  <c r="G21" i="11" s="1"/>
  <c r="K10" i="8"/>
  <c r="L10" i="8" s="1"/>
  <c r="E10" i="6"/>
  <c r="C10" i="8" s="1"/>
  <c r="D10" i="9"/>
  <c r="D10" i="7"/>
  <c r="I14" i="3"/>
  <c r="I4" i="11" s="1"/>
  <c r="M12" i="4"/>
  <c r="J14" i="3" s="1"/>
  <c r="J4" i="11" s="1"/>
  <c r="E29" i="9"/>
  <c r="C31" i="7"/>
  <c r="D31" i="6"/>
  <c r="K14" i="8"/>
  <c r="L14" i="8" s="1"/>
  <c r="E14" i="6"/>
  <c r="C14" i="8" s="1"/>
  <c r="E24" i="9"/>
  <c r="C26" i="7"/>
  <c r="D26" i="6"/>
  <c r="D13" i="9"/>
  <c r="D13" i="7"/>
  <c r="K5" i="8"/>
  <c r="L5" i="8" s="1"/>
  <c r="E5" i="6"/>
  <c r="C5" i="8" s="1"/>
  <c r="C141" i="6"/>
  <c r="C48" i="6"/>
  <c r="C44" i="6"/>
  <c r="C40" i="6"/>
  <c r="C49" i="6"/>
  <c r="C45" i="6"/>
  <c r="C41" i="6"/>
  <c r="C46" i="6"/>
  <c r="C42" i="6"/>
  <c r="C38" i="6"/>
  <c r="C47" i="6"/>
  <c r="C43" i="6"/>
  <c r="C39" i="6"/>
  <c r="E12" i="14"/>
  <c r="F14" i="5"/>
  <c r="K15" i="8"/>
  <c r="L15" i="8" s="1"/>
  <c r="E15" i="6"/>
  <c r="C15" i="8" s="1"/>
  <c r="D14" i="9"/>
  <c r="D14" i="7"/>
  <c r="E22" i="9"/>
  <c r="C24" i="7"/>
  <c r="D24" i="6"/>
  <c r="E28" i="9"/>
  <c r="C30" i="7"/>
  <c r="D30" i="6"/>
  <c r="K12" i="8"/>
  <c r="L12" i="8" s="1"/>
  <c r="E12" i="6"/>
  <c r="C12" i="8" s="1"/>
  <c r="D5" i="9"/>
  <c r="D5" i="7"/>
  <c r="F8" i="6" l="1"/>
  <c r="L8" i="6" s="1"/>
  <c r="S8" i="6" s="1"/>
  <c r="F15" i="6"/>
  <c r="T15" i="6" s="1"/>
  <c r="F10" i="6"/>
  <c r="N10" i="6" s="1"/>
  <c r="N16" i="6" s="1"/>
  <c r="F5" i="6"/>
  <c r="I5" i="6" s="1"/>
  <c r="I16" i="6" s="1"/>
  <c r="F12" i="14"/>
  <c r="G14" i="5"/>
  <c r="D28" i="9"/>
  <c r="D30" i="7"/>
  <c r="I16" i="11"/>
  <c r="I17" i="11" s="1"/>
  <c r="D9" i="10"/>
  <c r="F9" i="10" s="1"/>
  <c r="E9" i="7"/>
  <c r="D9" i="8" s="1"/>
  <c r="E9" i="8" s="1"/>
  <c r="D15" i="10"/>
  <c r="F15" i="10" s="1"/>
  <c r="E15" i="7"/>
  <c r="D15" i="8" s="1"/>
  <c r="E15" i="8" s="1"/>
  <c r="C142" i="6"/>
  <c r="C65" i="6"/>
  <c r="C61" i="6"/>
  <c r="C57" i="6"/>
  <c r="C66" i="6"/>
  <c r="C59" i="6"/>
  <c r="C56" i="6"/>
  <c r="C64" i="6"/>
  <c r="C62" i="6"/>
  <c r="C60" i="6"/>
  <c r="C63" i="6"/>
  <c r="C58" i="6"/>
  <c r="C55" i="6"/>
  <c r="L4" i="8"/>
  <c r="K16" i="8"/>
  <c r="K132" i="8" s="1"/>
  <c r="D4" i="10"/>
  <c r="E4" i="7"/>
  <c r="F4" i="7" s="1"/>
  <c r="D16" i="7"/>
  <c r="D139" i="7" s="1"/>
  <c r="K20" i="8"/>
  <c r="D33" i="6"/>
  <c r="D140" i="6" s="1"/>
  <c r="E21" i="6"/>
  <c r="E38" i="9"/>
  <c r="C42" i="7"/>
  <c r="D42" i="6"/>
  <c r="E42" i="9"/>
  <c r="C46" i="7"/>
  <c r="D46" i="6"/>
  <c r="F14" i="6"/>
  <c r="R14" i="6" s="1"/>
  <c r="D10" i="10"/>
  <c r="F10" i="10" s="1"/>
  <c r="E10" i="7"/>
  <c r="D10" i="8" s="1"/>
  <c r="E10" i="8" s="1"/>
  <c r="D11" i="10"/>
  <c r="F11" i="10" s="1"/>
  <c r="E11" i="7"/>
  <c r="D11" i="8" s="1"/>
  <c r="E11" i="8" s="1"/>
  <c r="K6" i="4"/>
  <c r="H10" i="3" s="1"/>
  <c r="L4" i="4"/>
  <c r="K28" i="8"/>
  <c r="L28" i="8" s="1"/>
  <c r="E29" i="6"/>
  <c r="C28" i="8" s="1"/>
  <c r="F28" i="12"/>
  <c r="F32" i="12" s="1"/>
  <c r="H43" i="5" s="1"/>
  <c r="D34" i="12"/>
  <c r="D32" i="12"/>
  <c r="D6" i="10"/>
  <c r="F6" i="10" s="1"/>
  <c r="E6" i="7"/>
  <c r="D6" i="8" s="1"/>
  <c r="E6" i="8" s="1"/>
  <c r="C84" i="7"/>
  <c r="C143" i="7" s="1"/>
  <c r="C84" i="6"/>
  <c r="K31" i="8"/>
  <c r="L31" i="8" s="1"/>
  <c r="E32" i="6"/>
  <c r="C31" i="8" s="1"/>
  <c r="D27" i="9"/>
  <c r="D29" i="7"/>
  <c r="L16" i="6"/>
  <c r="K27" i="8"/>
  <c r="L27" i="8" s="1"/>
  <c r="E28" i="6"/>
  <c r="C27" i="8" s="1"/>
  <c r="E41" i="9"/>
  <c r="C45" i="7"/>
  <c r="D45" i="6"/>
  <c r="S10" i="6"/>
  <c r="F13" i="6"/>
  <c r="Q13" i="6" s="1"/>
  <c r="F9" i="6"/>
  <c r="M9" i="6" s="1"/>
  <c r="K26" i="8"/>
  <c r="L26" i="8" s="1"/>
  <c r="E27" i="6"/>
  <c r="C26" i="8" s="1"/>
  <c r="D30" i="9"/>
  <c r="D32" i="7"/>
  <c r="F7" i="6"/>
  <c r="K7" i="6" s="1"/>
  <c r="D26" i="9"/>
  <c r="D28" i="7"/>
  <c r="D5" i="10"/>
  <c r="F5" i="10" s="1"/>
  <c r="E5" i="7"/>
  <c r="D5" i="8" s="1"/>
  <c r="E5" i="8" s="1"/>
  <c r="E35" i="9"/>
  <c r="C39" i="7"/>
  <c r="D39" i="6"/>
  <c r="E45" i="9"/>
  <c r="C49" i="7"/>
  <c r="D49" i="6"/>
  <c r="D13" i="10"/>
  <c r="F13" i="10" s="1"/>
  <c r="E13" i="7"/>
  <c r="D13" i="8" s="1"/>
  <c r="E13" i="8" s="1"/>
  <c r="K30" i="8"/>
  <c r="L30" i="8" s="1"/>
  <c r="E31" i="6"/>
  <c r="C30" i="8" s="1"/>
  <c r="F11" i="6"/>
  <c r="O11" i="6" s="1"/>
  <c r="D25" i="9"/>
  <c r="D27" i="7"/>
  <c r="K22" i="8"/>
  <c r="L22" i="8" s="1"/>
  <c r="E23" i="6"/>
  <c r="C22" i="8" s="1"/>
  <c r="K24" i="8"/>
  <c r="L24" i="8" s="1"/>
  <c r="E25" i="6"/>
  <c r="C24" i="8" s="1"/>
  <c r="K23" i="8"/>
  <c r="L23" i="8" s="1"/>
  <c r="E24" i="6"/>
  <c r="C23" i="8" s="1"/>
  <c r="D22" i="9"/>
  <c r="D24" i="7"/>
  <c r="F12" i="6"/>
  <c r="P12" i="6" s="1"/>
  <c r="E39" i="9"/>
  <c r="C43" i="7"/>
  <c r="D43" i="6"/>
  <c r="H10" i="14"/>
  <c r="I13" i="5"/>
  <c r="C4" i="14"/>
  <c r="L132" i="8"/>
  <c r="E139" i="6"/>
  <c r="F139" i="6" s="1"/>
  <c r="D8" i="10"/>
  <c r="F8" i="10" s="1"/>
  <c r="E8" i="7"/>
  <c r="D8" i="8" s="1"/>
  <c r="E8" i="8" s="1"/>
  <c r="D21" i="9"/>
  <c r="D23" i="7"/>
  <c r="D23" i="9"/>
  <c r="D25" i="7"/>
  <c r="D12" i="10"/>
  <c r="F12" i="10" s="1"/>
  <c r="E12" i="7"/>
  <c r="D12" i="8" s="1"/>
  <c r="E12" i="8" s="1"/>
  <c r="E43" i="9"/>
  <c r="C47" i="7"/>
  <c r="D47" i="6"/>
  <c r="E40" i="9"/>
  <c r="C44" i="7"/>
  <c r="D44" i="6"/>
  <c r="K25" i="8"/>
  <c r="L25" i="8" s="1"/>
  <c r="E26" i="6"/>
  <c r="C25" i="8" s="1"/>
  <c r="G24" i="11"/>
  <c r="G25" i="11" s="1"/>
  <c r="D20" i="9"/>
  <c r="D22" i="7"/>
  <c r="F6" i="6"/>
  <c r="J6" i="6" s="1"/>
  <c r="C4" i="8"/>
  <c r="E16" i="6"/>
  <c r="G20" i="6"/>
  <c r="T16" i="6"/>
  <c r="H139" i="6" s="1"/>
  <c r="E37" i="9"/>
  <c r="C41" i="7"/>
  <c r="D41" i="6"/>
  <c r="D14" i="10"/>
  <c r="F14" i="10" s="1"/>
  <c r="E14" i="7"/>
  <c r="D14" i="8" s="1"/>
  <c r="E14" i="8" s="1"/>
  <c r="E36" i="9"/>
  <c r="C40" i="7"/>
  <c r="D40" i="6"/>
  <c r="D29" i="9"/>
  <c r="D31" i="7"/>
  <c r="K21" i="8"/>
  <c r="L21" i="8" s="1"/>
  <c r="E22" i="6"/>
  <c r="C21" i="8" s="1"/>
  <c r="K29" i="8"/>
  <c r="L29" i="8" s="1"/>
  <c r="E30" i="6"/>
  <c r="C29" i="8" s="1"/>
  <c r="E34" i="9"/>
  <c r="C38" i="7"/>
  <c r="D38" i="6"/>
  <c r="E44" i="9"/>
  <c r="C48" i="7"/>
  <c r="D48" i="6"/>
  <c r="D24" i="9"/>
  <c r="D26" i="7"/>
  <c r="J16" i="11"/>
  <c r="J17" i="11" s="1"/>
  <c r="L14" i="4"/>
  <c r="H16" i="3"/>
  <c r="H21" i="11" s="1"/>
  <c r="H4" i="6"/>
  <c r="D41" i="12"/>
  <c r="F35" i="12"/>
  <c r="D7" i="10"/>
  <c r="F7" i="10" s="1"/>
  <c r="E7" i="7"/>
  <c r="D7" i="8" s="1"/>
  <c r="E7" i="8" s="1"/>
  <c r="D19" i="9"/>
  <c r="D21" i="7"/>
  <c r="S5" i="6" l="1"/>
  <c r="F6" i="7"/>
  <c r="J6" i="7" s="1"/>
  <c r="S6" i="7" s="1"/>
  <c r="F22" i="6"/>
  <c r="I22" i="6" s="1"/>
  <c r="S22" i="6" s="1"/>
  <c r="F31" i="6"/>
  <c r="R31" i="6" s="1"/>
  <c r="S31" i="6" s="1"/>
  <c r="F32" i="6"/>
  <c r="T32" i="6" s="1"/>
  <c r="T33" i="6" s="1"/>
  <c r="I140" i="6" s="1"/>
  <c r="F28" i="6"/>
  <c r="O28" i="6" s="1"/>
  <c r="S28" i="6" s="1"/>
  <c r="F5" i="7"/>
  <c r="I5" i="7" s="1"/>
  <c r="S5" i="7" s="1"/>
  <c r="F15" i="7"/>
  <c r="T15" i="7" s="1"/>
  <c r="T16" i="7" s="1"/>
  <c r="H139" i="7" s="1"/>
  <c r="F16" i="6"/>
  <c r="F12" i="7"/>
  <c r="P12" i="7" s="1"/>
  <c r="P16" i="7" s="1"/>
  <c r="F13" i="7"/>
  <c r="Q13" i="7" s="1"/>
  <c r="F9" i="7"/>
  <c r="M9" i="7" s="1"/>
  <c r="S9" i="7" s="1"/>
  <c r="H5" i="8"/>
  <c r="G5" i="8"/>
  <c r="F5" i="8"/>
  <c r="I10" i="14"/>
  <c r="J13" i="5"/>
  <c r="H14" i="8"/>
  <c r="G14" i="8"/>
  <c r="F14" i="8"/>
  <c r="H12" i="8"/>
  <c r="G12" i="8"/>
  <c r="F12" i="8"/>
  <c r="H8" i="8"/>
  <c r="G8" i="8"/>
  <c r="F8" i="8"/>
  <c r="H10" i="8"/>
  <c r="G10" i="8"/>
  <c r="F10" i="8"/>
  <c r="G12" i="14"/>
  <c r="H14" i="5"/>
  <c r="D44" i="9"/>
  <c r="D48" i="7"/>
  <c r="S20" i="6"/>
  <c r="G33" i="6"/>
  <c r="K38" i="8"/>
  <c r="L38" i="8" s="1"/>
  <c r="E40" i="6"/>
  <c r="C38" i="8" s="1"/>
  <c r="K45" i="8"/>
  <c r="L45" i="8" s="1"/>
  <c r="E47" i="6"/>
  <c r="C45" i="8" s="1"/>
  <c r="D22" i="10"/>
  <c r="F22" i="10" s="1"/>
  <c r="E23" i="7"/>
  <c r="D22" i="8" s="1"/>
  <c r="E22" i="8" s="1"/>
  <c r="C5" i="14"/>
  <c r="C6" i="14" s="1"/>
  <c r="D23" i="10"/>
  <c r="F23" i="10" s="1"/>
  <c r="E24" i="7"/>
  <c r="D23" i="8" s="1"/>
  <c r="E23" i="8" s="1"/>
  <c r="K37" i="8"/>
  <c r="L37" i="8" s="1"/>
  <c r="E39" i="6"/>
  <c r="C37" i="8" s="1"/>
  <c r="H11" i="8"/>
  <c r="G11" i="8"/>
  <c r="F11" i="8"/>
  <c r="H13" i="8"/>
  <c r="G13" i="8"/>
  <c r="F13" i="8"/>
  <c r="D132" i="10"/>
  <c r="F132" i="10" s="1"/>
  <c r="E139" i="7"/>
  <c r="F139" i="7" s="1"/>
  <c r="E57" i="9"/>
  <c r="C63" i="7"/>
  <c r="D63" i="6"/>
  <c r="E55" i="9"/>
  <c r="C61" i="7"/>
  <c r="D61" i="6"/>
  <c r="D20" i="10"/>
  <c r="E21" i="7"/>
  <c r="F21" i="7" s="1"/>
  <c r="D33" i="7"/>
  <c r="D140" i="7" s="1"/>
  <c r="H16" i="6"/>
  <c r="S4" i="6"/>
  <c r="K46" i="8"/>
  <c r="L46" i="8" s="1"/>
  <c r="E48" i="6"/>
  <c r="C46" i="8" s="1"/>
  <c r="F30" i="6"/>
  <c r="Q30" i="6" s="1"/>
  <c r="D36" i="9"/>
  <c r="D40" i="7"/>
  <c r="C6" i="13"/>
  <c r="D43" i="9"/>
  <c r="D47" i="7"/>
  <c r="F23" i="6"/>
  <c r="J23" i="6" s="1"/>
  <c r="D35" i="9"/>
  <c r="D39" i="7"/>
  <c r="K16" i="6"/>
  <c r="S7" i="6"/>
  <c r="Q16" i="6"/>
  <c r="S13" i="6"/>
  <c r="F29" i="6"/>
  <c r="P29" i="6" s="1"/>
  <c r="F10" i="7"/>
  <c r="N10" i="7" s="1"/>
  <c r="K40" i="8"/>
  <c r="L40" i="8" s="1"/>
  <c r="E42" i="6"/>
  <c r="C40" i="8" s="1"/>
  <c r="D4" i="8"/>
  <c r="D16" i="8" s="1"/>
  <c r="E16" i="7"/>
  <c r="E54" i="9"/>
  <c r="C60" i="7"/>
  <c r="D60" i="6"/>
  <c r="E59" i="9"/>
  <c r="C65" i="7"/>
  <c r="D65" i="6"/>
  <c r="H7" i="8"/>
  <c r="G7" i="8"/>
  <c r="F7" i="8"/>
  <c r="H24" i="11"/>
  <c r="H25" i="11" s="1"/>
  <c r="F14" i="7"/>
  <c r="R14" i="7" s="1"/>
  <c r="F26" i="6"/>
  <c r="M26" i="6" s="1"/>
  <c r="F8" i="7"/>
  <c r="L8" i="7" s="1"/>
  <c r="F24" i="6"/>
  <c r="K24" i="6" s="1"/>
  <c r="D26" i="10"/>
  <c r="F26" i="10" s="1"/>
  <c r="E27" i="7"/>
  <c r="D26" i="8" s="1"/>
  <c r="E26" i="8" s="1"/>
  <c r="M4" i="4"/>
  <c r="M6" i="4" s="1"/>
  <c r="J10" i="3" s="1"/>
  <c r="L6" i="4"/>
  <c r="I10" i="3" s="1"/>
  <c r="S14" i="6"/>
  <c r="R16" i="6"/>
  <c r="D16" i="10"/>
  <c r="F4" i="10"/>
  <c r="F16" i="10" s="1"/>
  <c r="E58" i="9"/>
  <c r="C64" i="7"/>
  <c r="D64" i="6"/>
  <c r="D31" i="10"/>
  <c r="F31" i="10" s="1"/>
  <c r="E32" i="7"/>
  <c r="D31" i="8" s="1"/>
  <c r="E31" i="8" s="1"/>
  <c r="I16" i="3"/>
  <c r="I21" i="11" s="1"/>
  <c r="M14" i="4"/>
  <c r="J16" i="3" s="1"/>
  <c r="J21" i="11" s="1"/>
  <c r="C16" i="8"/>
  <c r="K41" i="8"/>
  <c r="L41" i="8" s="1"/>
  <c r="E43" i="6"/>
  <c r="C41" i="8" s="1"/>
  <c r="K43" i="8"/>
  <c r="L43" i="8" s="1"/>
  <c r="E45" i="6"/>
  <c r="C43" i="8" s="1"/>
  <c r="H9" i="8"/>
  <c r="G9" i="8"/>
  <c r="F9" i="8"/>
  <c r="C101" i="6"/>
  <c r="C101" i="7"/>
  <c r="C144" i="7" s="1"/>
  <c r="C20" i="8"/>
  <c r="E33" i="6"/>
  <c r="E50" i="9"/>
  <c r="C56" i="7"/>
  <c r="D56" i="6"/>
  <c r="D29" i="10"/>
  <c r="F29" i="10" s="1"/>
  <c r="E30" i="7"/>
  <c r="D29" i="8" s="1"/>
  <c r="E29" i="8" s="1"/>
  <c r="Q16" i="7"/>
  <c r="S13" i="7"/>
  <c r="E56" i="9"/>
  <c r="C62" i="7"/>
  <c r="D62" i="6"/>
  <c r="F7" i="7"/>
  <c r="K7" i="7" s="1"/>
  <c r="J10" i="14"/>
  <c r="K13" i="5"/>
  <c r="K42" i="8"/>
  <c r="L42" i="8" s="1"/>
  <c r="E44" i="6"/>
  <c r="C42" i="8" s="1"/>
  <c r="D39" i="9"/>
  <c r="D43" i="7"/>
  <c r="O16" i="6"/>
  <c r="S11" i="6"/>
  <c r="K47" i="8"/>
  <c r="L47" i="8" s="1"/>
  <c r="E49" i="6"/>
  <c r="C47" i="8" s="1"/>
  <c r="F27" i="6"/>
  <c r="N27" i="6" s="1"/>
  <c r="D41" i="9"/>
  <c r="D45" i="7"/>
  <c r="D28" i="10"/>
  <c r="F28" i="10" s="1"/>
  <c r="E29" i="7"/>
  <c r="D28" i="8" s="1"/>
  <c r="E28" i="8" s="1"/>
  <c r="D40" i="12"/>
  <c r="F34" i="12"/>
  <c r="F38" i="12" s="1"/>
  <c r="I43" i="5" s="1"/>
  <c r="D38" i="12"/>
  <c r="K44" i="8"/>
  <c r="L44" i="8" s="1"/>
  <c r="E46" i="6"/>
  <c r="C44" i="8" s="1"/>
  <c r="F21" i="6"/>
  <c r="M132" i="8"/>
  <c r="L16" i="8"/>
  <c r="E53" i="9"/>
  <c r="D59" i="6"/>
  <c r="C59" i="7"/>
  <c r="C80" i="6"/>
  <c r="C76" i="6"/>
  <c r="C72" i="6"/>
  <c r="C143" i="6"/>
  <c r="C78" i="6"/>
  <c r="C83" i="6"/>
  <c r="C81" i="6"/>
  <c r="C74" i="6"/>
  <c r="C79" i="6"/>
  <c r="C77" i="6"/>
  <c r="C82" i="6"/>
  <c r="C75" i="6"/>
  <c r="C73" i="6"/>
  <c r="H4" i="7"/>
  <c r="K36" i="8"/>
  <c r="E38" i="6"/>
  <c r="F38" i="6" s="1"/>
  <c r="D50" i="6"/>
  <c r="D141" i="6" s="1"/>
  <c r="D34" i="9"/>
  <c r="D38" i="7"/>
  <c r="S6" i="6"/>
  <c r="J16" i="6"/>
  <c r="D30" i="10"/>
  <c r="F30" i="10" s="1"/>
  <c r="E31" i="7"/>
  <c r="D30" i="8" s="1"/>
  <c r="E30" i="8" s="1"/>
  <c r="K39" i="8"/>
  <c r="L39" i="8" s="1"/>
  <c r="E41" i="6"/>
  <c r="C39" i="8" s="1"/>
  <c r="D21" i="10"/>
  <c r="F21" i="10" s="1"/>
  <c r="E22" i="7"/>
  <c r="D21" i="8" s="1"/>
  <c r="E21" i="8" s="1"/>
  <c r="D40" i="9"/>
  <c r="D44" i="7"/>
  <c r="D24" i="10"/>
  <c r="F24" i="10" s="1"/>
  <c r="E25" i="7"/>
  <c r="D24" i="8" s="1"/>
  <c r="E24" i="8" s="1"/>
  <c r="C132" i="8"/>
  <c r="F25" i="6"/>
  <c r="L25" i="6" s="1"/>
  <c r="D45" i="9"/>
  <c r="D49" i="7"/>
  <c r="F11" i="7"/>
  <c r="O11" i="7" s="1"/>
  <c r="D42" i="9"/>
  <c r="D46" i="7"/>
  <c r="D4" i="14"/>
  <c r="L133" i="8"/>
  <c r="D5" i="14" s="1"/>
  <c r="E140" i="6"/>
  <c r="C133" i="8" s="1"/>
  <c r="E49" i="9"/>
  <c r="C55" i="7"/>
  <c r="D55" i="6"/>
  <c r="E60" i="9"/>
  <c r="C66" i="7"/>
  <c r="D66" i="6"/>
  <c r="M16" i="7"/>
  <c r="H6" i="8"/>
  <c r="G6" i="8"/>
  <c r="F6" i="8"/>
  <c r="D38" i="9"/>
  <c r="D42" i="7"/>
  <c r="D47" i="12"/>
  <c r="F47" i="12" s="1"/>
  <c r="F41" i="12"/>
  <c r="D25" i="10"/>
  <c r="F25" i="10" s="1"/>
  <c r="E26" i="7"/>
  <c r="D25" i="8" s="1"/>
  <c r="E25" i="8" s="1"/>
  <c r="H15" i="8"/>
  <c r="G15" i="8"/>
  <c r="F15" i="8"/>
  <c r="D37" i="9"/>
  <c r="D41" i="7"/>
  <c r="C30" i="11"/>
  <c r="C34" i="11" s="1"/>
  <c r="P16" i="6"/>
  <c r="S12" i="6"/>
  <c r="D27" i="10"/>
  <c r="F27" i="10" s="1"/>
  <c r="E28" i="7"/>
  <c r="D27" i="8" s="1"/>
  <c r="E27" i="8" s="1"/>
  <c r="S9" i="6"/>
  <c r="M16" i="6"/>
  <c r="K32" i="8"/>
  <c r="K133" i="8" s="1"/>
  <c r="L20" i="8"/>
  <c r="E52" i="9"/>
  <c r="C58" i="7"/>
  <c r="D58" i="6"/>
  <c r="E51" i="9"/>
  <c r="C57" i="7"/>
  <c r="D57" i="6"/>
  <c r="R33" i="6" l="1"/>
  <c r="F49" i="6"/>
  <c r="T49" i="6" s="1"/>
  <c r="T50" i="6" s="1"/>
  <c r="J141" i="6" s="1"/>
  <c r="I33" i="6"/>
  <c r="J16" i="7"/>
  <c r="F31" i="7"/>
  <c r="R31" i="7" s="1"/>
  <c r="R33" i="7" s="1"/>
  <c r="G37" i="6"/>
  <c r="S37" i="6" s="1"/>
  <c r="I16" i="7"/>
  <c r="O33" i="6"/>
  <c r="F40" i="6"/>
  <c r="J40" i="6" s="1"/>
  <c r="S40" i="6" s="1"/>
  <c r="F46" i="6"/>
  <c r="P46" i="6" s="1"/>
  <c r="P50" i="6" s="1"/>
  <c r="G20" i="7"/>
  <c r="S20" i="7" s="1"/>
  <c r="F140" i="6"/>
  <c r="D30" i="11" s="1"/>
  <c r="F24" i="7"/>
  <c r="K24" i="7" s="1"/>
  <c r="S24" i="7" s="1"/>
  <c r="F48" i="6"/>
  <c r="R48" i="6" s="1"/>
  <c r="R50" i="6" s="1"/>
  <c r="F47" i="6"/>
  <c r="Q47" i="6" s="1"/>
  <c r="S47" i="6" s="1"/>
  <c r="S12" i="7"/>
  <c r="E4" i="8"/>
  <c r="F4" i="8" s="1"/>
  <c r="F16" i="7"/>
  <c r="H21" i="7"/>
  <c r="F24" i="8"/>
  <c r="H24" i="8"/>
  <c r="G24" i="8"/>
  <c r="F28" i="8"/>
  <c r="H28" i="8"/>
  <c r="G28" i="8"/>
  <c r="F22" i="8"/>
  <c r="H22" i="8"/>
  <c r="G22" i="8"/>
  <c r="F29" i="8"/>
  <c r="H29" i="8"/>
  <c r="G29" i="8"/>
  <c r="F27" i="8"/>
  <c r="H27" i="8"/>
  <c r="G27" i="8"/>
  <c r="H12" i="14"/>
  <c r="I14" i="5"/>
  <c r="F25" i="8"/>
  <c r="H25" i="8"/>
  <c r="G25" i="8"/>
  <c r="F21" i="8"/>
  <c r="H21" i="8"/>
  <c r="G21" i="8"/>
  <c r="L32" i="8"/>
  <c r="M133" i="8"/>
  <c r="E19" i="5" s="1"/>
  <c r="D60" i="9"/>
  <c r="D66" i="7"/>
  <c r="F30" i="8"/>
  <c r="H30" i="8"/>
  <c r="G30" i="8"/>
  <c r="C21" i="13"/>
  <c r="D44" i="10"/>
  <c r="F44" i="10" s="1"/>
  <c r="E46" i="7"/>
  <c r="D44" i="8" s="1"/>
  <c r="E44" i="8" s="1"/>
  <c r="F25" i="7"/>
  <c r="L25" i="7" s="1"/>
  <c r="F41" i="6"/>
  <c r="K41" i="6" s="1"/>
  <c r="D36" i="10"/>
  <c r="D50" i="7"/>
  <c r="D141" i="7" s="1"/>
  <c r="E38" i="7"/>
  <c r="F38" i="7" s="1"/>
  <c r="H16" i="7"/>
  <c r="S4" i="7"/>
  <c r="E73" i="9"/>
  <c r="C81" i="7"/>
  <c r="D81" i="6"/>
  <c r="K56" i="8"/>
  <c r="L56" i="8" s="1"/>
  <c r="E59" i="6"/>
  <c r="C56" i="8" s="1"/>
  <c r="D43" i="10"/>
  <c r="F43" i="10" s="1"/>
  <c r="E45" i="7"/>
  <c r="D43" i="8" s="1"/>
  <c r="E43" i="8" s="1"/>
  <c r="K16" i="7"/>
  <c r="S7" i="7"/>
  <c r="C100" i="6"/>
  <c r="C96" i="6"/>
  <c r="C92" i="6"/>
  <c r="C144" i="6"/>
  <c r="C97" i="6"/>
  <c r="C93" i="6"/>
  <c r="C89" i="6"/>
  <c r="C91" i="6"/>
  <c r="C99" i="6"/>
  <c r="C95" i="6"/>
  <c r="C90" i="6"/>
  <c r="C98" i="6"/>
  <c r="C94" i="6"/>
  <c r="C19" i="13"/>
  <c r="C118" i="7"/>
  <c r="C145" i="7" s="1"/>
  <c r="C118" i="6"/>
  <c r="R16" i="7"/>
  <c r="S14" i="7"/>
  <c r="D59" i="9"/>
  <c r="D65" i="7"/>
  <c r="F42" i="6"/>
  <c r="L42" i="6" s="1"/>
  <c r="E75" i="9"/>
  <c r="C83" i="7"/>
  <c r="D83" i="6"/>
  <c r="D41" i="10"/>
  <c r="F41" i="10" s="1"/>
  <c r="E43" i="7"/>
  <c r="D41" i="8" s="1"/>
  <c r="E41" i="8" s="1"/>
  <c r="K59" i="8"/>
  <c r="L59" i="8" s="1"/>
  <c r="E62" i="6"/>
  <c r="C59" i="8" s="1"/>
  <c r="K53" i="8"/>
  <c r="L53" i="8" s="1"/>
  <c r="E56" i="6"/>
  <c r="C53" i="8" s="1"/>
  <c r="J24" i="11"/>
  <c r="J25" i="11" s="1"/>
  <c r="K61" i="8"/>
  <c r="L61" i="8" s="1"/>
  <c r="E64" i="6"/>
  <c r="C61" i="8" s="1"/>
  <c r="C135" i="7"/>
  <c r="C146" i="7" s="1"/>
  <c r="C135" i="6"/>
  <c r="D37" i="10"/>
  <c r="F37" i="10" s="1"/>
  <c r="E39" i="7"/>
  <c r="D37" i="8" s="1"/>
  <c r="E37" i="8" s="1"/>
  <c r="D38" i="10"/>
  <c r="F38" i="10" s="1"/>
  <c r="E40" i="7"/>
  <c r="D38" i="8" s="1"/>
  <c r="E38" i="8" s="1"/>
  <c r="K60" i="8"/>
  <c r="L60" i="8" s="1"/>
  <c r="E63" i="6"/>
  <c r="C60" i="8" s="1"/>
  <c r="F31" i="8"/>
  <c r="H31" i="8"/>
  <c r="G31" i="8"/>
  <c r="K52" i="8"/>
  <c r="D67" i="6"/>
  <c r="D142" i="6" s="1"/>
  <c r="E55" i="6"/>
  <c r="F55" i="6" s="1"/>
  <c r="D49" i="9"/>
  <c r="D55" i="7"/>
  <c r="S11" i="7"/>
  <c r="O16" i="7"/>
  <c r="E65" i="9"/>
  <c r="C73" i="7"/>
  <c r="D73" i="6"/>
  <c r="E70" i="9"/>
  <c r="C78" i="7"/>
  <c r="D78" i="6"/>
  <c r="F40" i="12"/>
  <c r="F44" i="12" s="1"/>
  <c r="J43" i="5" s="1"/>
  <c r="D46" i="12"/>
  <c r="D44" i="12"/>
  <c r="S27" i="6"/>
  <c r="N33" i="6"/>
  <c r="D56" i="9"/>
  <c r="D62" i="7"/>
  <c r="D50" i="9"/>
  <c r="D56" i="7"/>
  <c r="I24" i="11"/>
  <c r="I25" i="11" s="1"/>
  <c r="D58" i="9"/>
  <c r="D64" i="7"/>
  <c r="K57" i="8"/>
  <c r="L57" i="8" s="1"/>
  <c r="E60" i="6"/>
  <c r="C57" i="8" s="1"/>
  <c r="N16" i="7"/>
  <c r="S10" i="7"/>
  <c r="D133" i="10"/>
  <c r="F133" i="10" s="1"/>
  <c r="D7" i="14" s="1"/>
  <c r="E140" i="7"/>
  <c r="D133" i="8" s="1"/>
  <c r="E133" i="8" s="1"/>
  <c r="D57" i="9"/>
  <c r="D63" i="7"/>
  <c r="D46" i="10"/>
  <c r="F46" i="10" s="1"/>
  <c r="E48" i="7"/>
  <c r="D46" i="8" s="1"/>
  <c r="E46" i="8" s="1"/>
  <c r="K54" i="8"/>
  <c r="L54" i="8" s="1"/>
  <c r="E57" i="6"/>
  <c r="C54" i="8" s="1"/>
  <c r="D51" i="9"/>
  <c r="D57" i="7"/>
  <c r="D47" i="10"/>
  <c r="F47" i="10" s="1"/>
  <c r="E49" i="7"/>
  <c r="D47" i="8" s="1"/>
  <c r="E47" i="8" s="1"/>
  <c r="D42" i="10"/>
  <c r="F42" i="10" s="1"/>
  <c r="E44" i="7"/>
  <c r="D42" i="8" s="1"/>
  <c r="E42" i="8" s="1"/>
  <c r="E67" i="9"/>
  <c r="C75" i="7"/>
  <c r="D75" i="6"/>
  <c r="D19" i="5"/>
  <c r="G54" i="6"/>
  <c r="F43" i="6"/>
  <c r="M43" i="6" s="1"/>
  <c r="F27" i="7"/>
  <c r="N27" i="7" s="1"/>
  <c r="D54" i="9"/>
  <c r="D60" i="7"/>
  <c r="P33" i="6"/>
  <c r="S29" i="6"/>
  <c r="S23" i="6"/>
  <c r="J33" i="6"/>
  <c r="Q33" i="6"/>
  <c r="S30" i="6"/>
  <c r="E33" i="7"/>
  <c r="D20" i="8"/>
  <c r="D32" i="8" s="1"/>
  <c r="D39" i="10"/>
  <c r="F39" i="10" s="1"/>
  <c r="E41" i="7"/>
  <c r="D39" i="8" s="1"/>
  <c r="E39" i="8" s="1"/>
  <c r="F26" i="7"/>
  <c r="M26" i="7" s="1"/>
  <c r="K55" i="8"/>
  <c r="L55" i="8" s="1"/>
  <c r="E58" i="6"/>
  <c r="C55" i="8" s="1"/>
  <c r="C11" i="14"/>
  <c r="D15" i="5"/>
  <c r="E4" i="14"/>
  <c r="L134" i="8"/>
  <c r="E5" i="14" s="1"/>
  <c r="E141" i="6"/>
  <c r="E74" i="9"/>
  <c r="C82" i="7"/>
  <c r="D82" i="6"/>
  <c r="E64" i="9"/>
  <c r="C72" i="7"/>
  <c r="D72" i="6"/>
  <c r="H21" i="6"/>
  <c r="F33" i="6"/>
  <c r="F44" i="6"/>
  <c r="N44" i="6" s="1"/>
  <c r="F45" i="6"/>
  <c r="O45" i="6" s="1"/>
  <c r="F32" i="7"/>
  <c r="T32" i="7" s="1"/>
  <c r="D32" i="10"/>
  <c r="F20" i="10"/>
  <c r="F32" i="10" s="1"/>
  <c r="G50" i="6"/>
  <c r="F39" i="6"/>
  <c r="I39" i="6" s="1"/>
  <c r="L33" i="6"/>
  <c r="S25" i="6"/>
  <c r="C36" i="8"/>
  <c r="E50" i="6"/>
  <c r="E69" i="9"/>
  <c r="C77" i="7"/>
  <c r="D77" i="6"/>
  <c r="E68" i="9"/>
  <c r="C76" i="7"/>
  <c r="D76" i="6"/>
  <c r="F29" i="7"/>
  <c r="P29" i="7" s="1"/>
  <c r="K33" i="6"/>
  <c r="S24" i="6"/>
  <c r="D45" i="10"/>
  <c r="F45" i="10" s="1"/>
  <c r="E47" i="7"/>
  <c r="D45" i="8" s="1"/>
  <c r="E45" i="8" s="1"/>
  <c r="D132" i="8"/>
  <c r="D6" i="13"/>
  <c r="D52" i="9"/>
  <c r="D58" i="7"/>
  <c r="F28" i="7"/>
  <c r="O28" i="7" s="1"/>
  <c r="K63" i="8"/>
  <c r="L63" i="8" s="1"/>
  <c r="E66" i="6"/>
  <c r="C63" i="8" s="1"/>
  <c r="F22" i="7"/>
  <c r="I22" i="7" s="1"/>
  <c r="H38" i="6"/>
  <c r="E71" i="9"/>
  <c r="C79" i="7"/>
  <c r="D79" i="6"/>
  <c r="E72" i="9"/>
  <c r="C80" i="7"/>
  <c r="D80" i="6"/>
  <c r="C32" i="8"/>
  <c r="F23" i="8"/>
  <c r="H23" i="8"/>
  <c r="G23" i="8"/>
  <c r="S8" i="7"/>
  <c r="L16" i="7"/>
  <c r="K58" i="8"/>
  <c r="L58" i="8" s="1"/>
  <c r="E61" i="6"/>
  <c r="C58" i="8" s="1"/>
  <c r="F23" i="7"/>
  <c r="J23" i="7" s="1"/>
  <c r="D40" i="10"/>
  <c r="F40" i="10" s="1"/>
  <c r="E42" i="7"/>
  <c r="D40" i="8" s="1"/>
  <c r="E40" i="8" s="1"/>
  <c r="D6" i="14"/>
  <c r="K48" i="8"/>
  <c r="K134" i="8" s="1"/>
  <c r="L36" i="8"/>
  <c r="E66" i="9"/>
  <c r="C74" i="7"/>
  <c r="D74" i="6"/>
  <c r="D53" i="9"/>
  <c r="D59" i="7"/>
  <c r="F30" i="7"/>
  <c r="Q30" i="7" s="1"/>
  <c r="F26" i="8"/>
  <c r="H26" i="8"/>
  <c r="G26" i="8"/>
  <c r="S26" i="6"/>
  <c r="M33" i="6"/>
  <c r="K62" i="8"/>
  <c r="L62" i="8" s="1"/>
  <c r="E65" i="6"/>
  <c r="C62" i="8" s="1"/>
  <c r="S16" i="6"/>
  <c r="G139" i="6" s="1"/>
  <c r="D55" i="9"/>
  <c r="D61" i="7"/>
  <c r="C7" i="14"/>
  <c r="C8" i="14" s="1"/>
  <c r="S31" i="7" l="1"/>
  <c r="Q50" i="6"/>
  <c r="G33" i="7"/>
  <c r="J50" i="6"/>
  <c r="E20" i="8"/>
  <c r="H20" i="8" s="1"/>
  <c r="K33" i="7"/>
  <c r="D8" i="14"/>
  <c r="S48" i="6"/>
  <c r="S46" i="6"/>
  <c r="C13" i="14"/>
  <c r="C17" i="14" s="1"/>
  <c r="C20" i="14" s="1"/>
  <c r="F58" i="6"/>
  <c r="K58" i="6" s="1"/>
  <c r="S58" i="6" s="1"/>
  <c r="G4" i="8"/>
  <c r="F132" i="8" s="1"/>
  <c r="D18" i="5" s="1"/>
  <c r="D17" i="5" s="1"/>
  <c r="F140" i="7"/>
  <c r="F44" i="7"/>
  <c r="N44" i="7" s="1"/>
  <c r="S44" i="7" s="1"/>
  <c r="F42" i="7"/>
  <c r="L42" i="7" s="1"/>
  <c r="L50" i="7" s="1"/>
  <c r="F49" i="7"/>
  <c r="T49" i="7" s="1"/>
  <c r="T50" i="7" s="1"/>
  <c r="J141" i="7" s="1"/>
  <c r="E6" i="14"/>
  <c r="F45" i="7"/>
  <c r="O45" i="7" s="1"/>
  <c r="S45" i="7" s="1"/>
  <c r="F47" i="7"/>
  <c r="Q47" i="7" s="1"/>
  <c r="Q50" i="7" s="1"/>
  <c r="F60" i="6"/>
  <c r="M60" i="6" s="1"/>
  <c r="M67" i="6" s="1"/>
  <c r="F61" i="6"/>
  <c r="N61" i="6" s="1"/>
  <c r="S61" i="6" s="1"/>
  <c r="F64" i="6"/>
  <c r="Q64" i="6" s="1"/>
  <c r="S64" i="6" s="1"/>
  <c r="C147" i="7"/>
  <c r="H4" i="8"/>
  <c r="E16" i="8"/>
  <c r="H45" i="8"/>
  <c r="G45" i="8"/>
  <c r="F45" i="8"/>
  <c r="I12" i="14"/>
  <c r="J14" i="5"/>
  <c r="H39" i="8"/>
  <c r="F39" i="8"/>
  <c r="G39" i="8"/>
  <c r="K75" i="8"/>
  <c r="L75" i="8" s="1"/>
  <c r="E79" i="6"/>
  <c r="C75" i="8" s="1"/>
  <c r="K73" i="8"/>
  <c r="L73" i="8" s="1"/>
  <c r="E77" i="6"/>
  <c r="C73" i="8" s="1"/>
  <c r="H38" i="8"/>
  <c r="F38" i="8"/>
  <c r="G38" i="8"/>
  <c r="H46" i="8"/>
  <c r="G46" i="8"/>
  <c r="F46" i="8"/>
  <c r="K68" i="8"/>
  <c r="E72" i="6"/>
  <c r="D84" i="6"/>
  <c r="D143" i="6" s="1"/>
  <c r="C134" i="8"/>
  <c r="N33" i="7"/>
  <c r="S27" i="7"/>
  <c r="D67" i="9"/>
  <c r="D75" i="7"/>
  <c r="D59" i="10"/>
  <c r="F59" i="10" s="1"/>
  <c r="E62" i="7"/>
  <c r="D59" i="8" s="1"/>
  <c r="E59" i="8" s="1"/>
  <c r="D70" i="9"/>
  <c r="D78" i="7"/>
  <c r="J12" i="14"/>
  <c r="K14" i="5"/>
  <c r="D62" i="10"/>
  <c r="F62" i="10" s="1"/>
  <c r="E65" i="7"/>
  <c r="D62" i="8" s="1"/>
  <c r="E62" i="8" s="1"/>
  <c r="E84" i="9"/>
  <c r="C94" i="7"/>
  <c r="D94" i="6"/>
  <c r="E87" i="9"/>
  <c r="D97" i="6"/>
  <c r="C97" i="7"/>
  <c r="S16" i="7"/>
  <c r="G139" i="7" s="1"/>
  <c r="D58" i="10"/>
  <c r="F58" i="10" s="1"/>
  <c r="E61" i="7"/>
  <c r="D58" i="8" s="1"/>
  <c r="E58" i="8" s="1"/>
  <c r="L48" i="8"/>
  <c r="M134" i="8"/>
  <c r="D71" i="9"/>
  <c r="D79" i="7"/>
  <c r="O33" i="7"/>
  <c r="S28" i="7"/>
  <c r="H43" i="8"/>
  <c r="F43" i="8"/>
  <c r="G43" i="8"/>
  <c r="D69" i="9"/>
  <c r="D77" i="7"/>
  <c r="D64" i="9"/>
  <c r="D72" i="7"/>
  <c r="M33" i="7"/>
  <c r="S26" i="7"/>
  <c r="S43" i="6"/>
  <c r="M50" i="6"/>
  <c r="F48" i="7"/>
  <c r="R48" i="7" s="1"/>
  <c r="D61" i="10"/>
  <c r="F61" i="10" s="1"/>
  <c r="E64" i="7"/>
  <c r="D61" i="8" s="1"/>
  <c r="E61" i="8" s="1"/>
  <c r="C52" i="8"/>
  <c r="E67" i="6"/>
  <c r="F39" i="7"/>
  <c r="I39" i="7" s="1"/>
  <c r="F43" i="7"/>
  <c r="M43" i="7" s="1"/>
  <c r="E88" i="9"/>
  <c r="C98" i="7"/>
  <c r="D98" i="6"/>
  <c r="F46" i="7"/>
  <c r="P46" i="7" s="1"/>
  <c r="E132" i="8"/>
  <c r="S39" i="6"/>
  <c r="I50" i="6"/>
  <c r="G37" i="7"/>
  <c r="T33" i="7"/>
  <c r="I140" i="7" s="1"/>
  <c r="H42" i="8"/>
  <c r="F42" i="8"/>
  <c r="G42" i="8"/>
  <c r="K69" i="8"/>
  <c r="L69" i="8" s="1"/>
  <c r="E73" i="6"/>
  <c r="C69" i="8" s="1"/>
  <c r="H55" i="6"/>
  <c r="E80" i="9"/>
  <c r="C90" i="7"/>
  <c r="D90" i="6"/>
  <c r="E82" i="9"/>
  <c r="C92" i="7"/>
  <c r="D92" i="6"/>
  <c r="H38" i="7"/>
  <c r="D63" i="10"/>
  <c r="F63" i="10" s="1"/>
  <c r="E66" i="7"/>
  <c r="D63" i="8" s="1"/>
  <c r="E63" i="8" s="1"/>
  <c r="F20" i="8"/>
  <c r="E32" i="8"/>
  <c r="O139" i="6"/>
  <c r="G147" i="6"/>
  <c r="D7" i="5" s="1"/>
  <c r="D8" i="5" s="1"/>
  <c r="Q33" i="7"/>
  <c r="S30" i="7"/>
  <c r="F50" i="6"/>
  <c r="P33" i="7"/>
  <c r="S29" i="7"/>
  <c r="O50" i="6"/>
  <c r="S45" i="6"/>
  <c r="K78" i="8"/>
  <c r="L78" i="8" s="1"/>
  <c r="E82" i="6"/>
  <c r="C78" i="8" s="1"/>
  <c r="F41" i="7"/>
  <c r="K41" i="7" s="1"/>
  <c r="E6" i="13"/>
  <c r="D54" i="10"/>
  <c r="F54" i="10" s="1"/>
  <c r="E57" i="7"/>
  <c r="D54" i="8" s="1"/>
  <c r="E54" i="8" s="1"/>
  <c r="D65" i="9"/>
  <c r="D73" i="7"/>
  <c r="F4" i="14"/>
  <c r="L135" i="8"/>
  <c r="E142" i="6"/>
  <c r="C135" i="8" s="1"/>
  <c r="F63" i="6"/>
  <c r="P63" i="6" s="1"/>
  <c r="C131" i="6"/>
  <c r="C127" i="6"/>
  <c r="C123" i="6"/>
  <c r="C132" i="6"/>
  <c r="C128" i="6"/>
  <c r="C124" i="6"/>
  <c r="C130" i="6"/>
  <c r="C129" i="6"/>
  <c r="C134" i="6"/>
  <c r="C133" i="6"/>
  <c r="C146" i="6"/>
  <c r="C126" i="6"/>
  <c r="C125" i="6"/>
  <c r="F56" i="6"/>
  <c r="I56" i="6" s="1"/>
  <c r="K79" i="8"/>
  <c r="L79" i="8" s="1"/>
  <c r="E83" i="6"/>
  <c r="C79" i="8" s="1"/>
  <c r="E85" i="9"/>
  <c r="C95" i="7"/>
  <c r="D95" i="6"/>
  <c r="E86" i="9"/>
  <c r="C96" i="7"/>
  <c r="D96" i="6"/>
  <c r="F59" i="6"/>
  <c r="L59" i="6" s="1"/>
  <c r="D36" i="8"/>
  <c r="D48" i="8" s="1"/>
  <c r="E50" i="7"/>
  <c r="D55" i="10"/>
  <c r="F55" i="10" s="1"/>
  <c r="E58" i="7"/>
  <c r="D55" i="8" s="1"/>
  <c r="E55" i="8" s="1"/>
  <c r="H40" i="8"/>
  <c r="F40" i="8"/>
  <c r="G40" i="8"/>
  <c r="D56" i="10"/>
  <c r="F56" i="10" s="1"/>
  <c r="E59" i="7"/>
  <c r="D56" i="8" s="1"/>
  <c r="E56" i="8" s="1"/>
  <c r="H50" i="6"/>
  <c r="S38" i="6"/>
  <c r="H44" i="8"/>
  <c r="G44" i="8"/>
  <c r="F44" i="8"/>
  <c r="C48" i="8"/>
  <c r="N50" i="6"/>
  <c r="S44" i="6"/>
  <c r="D74" i="9"/>
  <c r="D82" i="7"/>
  <c r="G67" i="6"/>
  <c r="S54" i="6"/>
  <c r="L52" i="8"/>
  <c r="K64" i="8"/>
  <c r="K135" i="8" s="1"/>
  <c r="D75" i="9"/>
  <c r="D83" i="7"/>
  <c r="C115" i="6"/>
  <c r="C111" i="6"/>
  <c r="C107" i="6"/>
  <c r="C116" i="6"/>
  <c r="C112" i="6"/>
  <c r="C108" i="6"/>
  <c r="C145" i="6"/>
  <c r="C114" i="6"/>
  <c r="C110" i="6"/>
  <c r="C106" i="6"/>
  <c r="C117" i="6"/>
  <c r="C113" i="6"/>
  <c r="C109" i="6"/>
  <c r="E89" i="9"/>
  <c r="C99" i="7"/>
  <c r="D99" i="6"/>
  <c r="E90" i="9"/>
  <c r="C100" i="7"/>
  <c r="D100" i="6"/>
  <c r="D134" i="10"/>
  <c r="F134" i="10" s="1"/>
  <c r="E141" i="7"/>
  <c r="F141" i="7" s="1"/>
  <c r="K76" i="8"/>
  <c r="L76" i="8" s="1"/>
  <c r="E80" i="6"/>
  <c r="C76" i="8" s="1"/>
  <c r="I33" i="7"/>
  <c r="S22" i="7"/>
  <c r="K72" i="8"/>
  <c r="L72" i="8" s="1"/>
  <c r="E76" i="6"/>
  <c r="C72" i="8" s="1"/>
  <c r="H47" i="8"/>
  <c r="G47" i="8"/>
  <c r="F47" i="8"/>
  <c r="H37" i="8"/>
  <c r="F37" i="8"/>
  <c r="G37" i="8"/>
  <c r="H41" i="8"/>
  <c r="F41" i="8"/>
  <c r="G41" i="8"/>
  <c r="F46" i="12"/>
  <c r="F50" i="12" s="1"/>
  <c r="K43" i="5" s="1"/>
  <c r="D50" i="12"/>
  <c r="D21" i="13"/>
  <c r="E81" i="9"/>
  <c r="C91" i="7"/>
  <c r="D91" i="6"/>
  <c r="K77" i="8"/>
  <c r="L77" i="8" s="1"/>
  <c r="E81" i="6"/>
  <c r="C77" i="8" s="1"/>
  <c r="D48" i="10"/>
  <c r="F36" i="10"/>
  <c r="F48" i="10" s="1"/>
  <c r="F33" i="7"/>
  <c r="F65" i="6"/>
  <c r="R65" i="6" s="1"/>
  <c r="K70" i="8"/>
  <c r="L70" i="8" s="1"/>
  <c r="E74" i="6"/>
  <c r="C70" i="8" s="1"/>
  <c r="D72" i="9"/>
  <c r="D80" i="7"/>
  <c r="D68" i="9"/>
  <c r="D76" i="7"/>
  <c r="D57" i="10"/>
  <c r="F57" i="10" s="1"/>
  <c r="E60" i="7"/>
  <c r="D57" i="8" s="1"/>
  <c r="E57" i="8" s="1"/>
  <c r="F57" i="6"/>
  <c r="J57" i="6" s="1"/>
  <c r="D53" i="10"/>
  <c r="F53" i="10" s="1"/>
  <c r="E56" i="7"/>
  <c r="D53" i="8" s="1"/>
  <c r="E53" i="8" s="1"/>
  <c r="F40" i="7"/>
  <c r="J40" i="7" s="1"/>
  <c r="F62" i="6"/>
  <c r="O62" i="6" s="1"/>
  <c r="E79" i="9"/>
  <c r="C89" i="7"/>
  <c r="D89" i="6"/>
  <c r="D73" i="9"/>
  <c r="D81" i="7"/>
  <c r="K50" i="6"/>
  <c r="S41" i="6"/>
  <c r="H33" i="7"/>
  <c r="S21" i="7"/>
  <c r="D66" i="9"/>
  <c r="D74" i="7"/>
  <c r="S23" i="7"/>
  <c r="J33" i="7"/>
  <c r="F66" i="6"/>
  <c r="T66" i="6" s="1"/>
  <c r="H33" i="6"/>
  <c r="S21" i="6"/>
  <c r="S33" i="6" s="1"/>
  <c r="F141" i="6"/>
  <c r="K71" i="8"/>
  <c r="L71" i="8" s="1"/>
  <c r="E75" i="6"/>
  <c r="C71" i="8" s="1"/>
  <c r="D60" i="10"/>
  <c r="F60" i="10" s="1"/>
  <c r="E63" i="7"/>
  <c r="D60" i="8" s="1"/>
  <c r="E60" i="8" s="1"/>
  <c r="K74" i="8"/>
  <c r="L74" i="8" s="1"/>
  <c r="E78" i="6"/>
  <c r="C74" i="8" s="1"/>
  <c r="D52" i="10"/>
  <c r="E55" i="7"/>
  <c r="F55" i="7" s="1"/>
  <c r="D67" i="7"/>
  <c r="D142" i="7" s="1"/>
  <c r="L50" i="6"/>
  <c r="S42" i="6"/>
  <c r="E83" i="9"/>
  <c r="D93" i="6"/>
  <c r="C93" i="7"/>
  <c r="S25" i="7"/>
  <c r="L33" i="7"/>
  <c r="Q67" i="6" l="1"/>
  <c r="N50" i="7"/>
  <c r="S47" i="7"/>
  <c r="G20" i="8"/>
  <c r="F133" i="8" s="1"/>
  <c r="E18" i="5" s="1"/>
  <c r="N67" i="6"/>
  <c r="K67" i="6"/>
  <c r="S42" i="7"/>
  <c r="O50" i="7"/>
  <c r="G54" i="7"/>
  <c r="G67" i="7" s="1"/>
  <c r="F81" i="6"/>
  <c r="Q81" i="6" s="1"/>
  <c r="Q84" i="6" s="1"/>
  <c r="S33" i="7"/>
  <c r="H140" i="7" s="1"/>
  <c r="H147" i="7" s="1"/>
  <c r="E12" i="5" s="1"/>
  <c r="E36" i="8"/>
  <c r="H36" i="8" s="1"/>
  <c r="S50" i="6"/>
  <c r="I141" i="6" s="1"/>
  <c r="F59" i="7"/>
  <c r="L59" i="7" s="1"/>
  <c r="S59" i="7" s="1"/>
  <c r="S60" i="6"/>
  <c r="F58" i="7"/>
  <c r="K58" i="7" s="1"/>
  <c r="S58" i="7" s="1"/>
  <c r="F66" i="7"/>
  <c r="T66" i="7" s="1"/>
  <c r="G71" i="7" s="1"/>
  <c r="F63" i="7"/>
  <c r="P63" i="7" s="1"/>
  <c r="S63" i="7" s="1"/>
  <c r="F61" i="7"/>
  <c r="N61" i="7" s="1"/>
  <c r="N67" i="7" s="1"/>
  <c r="F82" i="6"/>
  <c r="R82" i="6" s="1"/>
  <c r="R84" i="6" s="1"/>
  <c r="H56" i="8"/>
  <c r="G56" i="8"/>
  <c r="F56" i="8"/>
  <c r="H59" i="8"/>
  <c r="G59" i="8"/>
  <c r="F59" i="8"/>
  <c r="H61" i="8"/>
  <c r="G61" i="8"/>
  <c r="F61" i="8"/>
  <c r="H60" i="8"/>
  <c r="G60" i="8"/>
  <c r="F60" i="8"/>
  <c r="H57" i="8"/>
  <c r="G57" i="8"/>
  <c r="F57" i="8"/>
  <c r="K80" i="8"/>
  <c r="K136" i="8" s="1"/>
  <c r="L68" i="8"/>
  <c r="D83" i="9"/>
  <c r="D93" i="7"/>
  <c r="D72" i="10"/>
  <c r="F72" i="10" s="1"/>
  <c r="E76" i="7"/>
  <c r="D72" i="8" s="1"/>
  <c r="E72" i="8" s="1"/>
  <c r="K94" i="8"/>
  <c r="L94" i="8" s="1"/>
  <c r="E99" i="6"/>
  <c r="C94" i="8" s="1"/>
  <c r="E112" i="9"/>
  <c r="C126" i="7"/>
  <c r="D126" i="6"/>
  <c r="F50" i="7"/>
  <c r="H53" i="8"/>
  <c r="G53" i="8"/>
  <c r="F53" i="8"/>
  <c r="P50" i="7"/>
  <c r="S46" i="7"/>
  <c r="D68" i="10"/>
  <c r="D84" i="7"/>
  <c r="D143" i="7" s="1"/>
  <c r="E72" i="7"/>
  <c r="K89" i="8"/>
  <c r="L89" i="8" s="1"/>
  <c r="E94" i="6"/>
  <c r="C89" i="8" s="1"/>
  <c r="D74" i="10"/>
  <c r="F74" i="10" s="1"/>
  <c r="E78" i="7"/>
  <c r="D74" i="8" s="1"/>
  <c r="E74" i="8" s="1"/>
  <c r="K88" i="8"/>
  <c r="L88" i="8" s="1"/>
  <c r="E93" i="6"/>
  <c r="C88" i="8" s="1"/>
  <c r="D64" i="10"/>
  <c r="F52" i="10"/>
  <c r="F64" i="10" s="1"/>
  <c r="G71" i="6"/>
  <c r="T67" i="6"/>
  <c r="K142" i="6" s="1"/>
  <c r="D79" i="9"/>
  <c r="D89" i="7"/>
  <c r="H62" i="8"/>
  <c r="G62" i="8"/>
  <c r="F62" i="8"/>
  <c r="D81" i="9"/>
  <c r="D91" i="7"/>
  <c r="D89" i="9"/>
  <c r="D99" i="7"/>
  <c r="D85" i="9"/>
  <c r="D95" i="7"/>
  <c r="C147" i="6"/>
  <c r="E109" i="9"/>
  <c r="C123" i="7"/>
  <c r="D123" i="6"/>
  <c r="D69" i="10"/>
  <c r="F69" i="10" s="1"/>
  <c r="E73" i="7"/>
  <c r="D69" i="8" s="1"/>
  <c r="E69" i="8" s="1"/>
  <c r="K93" i="8"/>
  <c r="L93" i="8" s="1"/>
  <c r="E98" i="6"/>
  <c r="C93" i="8" s="1"/>
  <c r="F64" i="7"/>
  <c r="Q64" i="7" s="1"/>
  <c r="D84" i="9"/>
  <c r="D94" i="7"/>
  <c r="H63" i="8"/>
  <c r="G63" i="8"/>
  <c r="F63" i="8"/>
  <c r="E96" i="9"/>
  <c r="D108" i="6"/>
  <c r="C108" i="7"/>
  <c r="E97" i="9"/>
  <c r="C109" i="7"/>
  <c r="D109" i="6"/>
  <c r="E100" i="9"/>
  <c r="C112" i="7"/>
  <c r="D112" i="6"/>
  <c r="L64" i="8"/>
  <c r="M135" i="8"/>
  <c r="G19" i="5" s="1"/>
  <c r="E120" i="9"/>
  <c r="C134" i="7"/>
  <c r="D134" i="6"/>
  <c r="E117" i="9"/>
  <c r="C131" i="7"/>
  <c r="D131" i="6"/>
  <c r="D82" i="9"/>
  <c r="D92" i="7"/>
  <c r="F67" i="6"/>
  <c r="D19" i="13"/>
  <c r="S48" i="7"/>
  <c r="R50" i="7"/>
  <c r="F62" i="7"/>
  <c r="O62" i="7" s="1"/>
  <c r="H55" i="7"/>
  <c r="K86" i="8"/>
  <c r="L86" i="8" s="1"/>
  <c r="E91" i="6"/>
  <c r="C86" i="8" s="1"/>
  <c r="E118" i="9"/>
  <c r="C132" i="7"/>
  <c r="D132" i="6"/>
  <c r="D88" i="9"/>
  <c r="D98" i="7"/>
  <c r="D75" i="10"/>
  <c r="F75" i="10" s="1"/>
  <c r="E79" i="7"/>
  <c r="D75" i="8" s="1"/>
  <c r="E75" i="8" s="1"/>
  <c r="D76" i="10"/>
  <c r="F76" i="10" s="1"/>
  <c r="E80" i="7"/>
  <c r="D76" i="8" s="1"/>
  <c r="E76" i="8" s="1"/>
  <c r="D70" i="10"/>
  <c r="F70" i="10" s="1"/>
  <c r="E74" i="7"/>
  <c r="D70" i="8" s="1"/>
  <c r="E70" i="8" s="1"/>
  <c r="F60" i="7"/>
  <c r="M60" i="7" s="1"/>
  <c r="E21" i="13"/>
  <c r="E7" i="14"/>
  <c r="E8" i="14" s="1"/>
  <c r="E101" i="9"/>
  <c r="C113" i="7"/>
  <c r="D113" i="6"/>
  <c r="E104" i="9"/>
  <c r="D116" i="6"/>
  <c r="C116" i="7"/>
  <c r="L67" i="6"/>
  <c r="S59" i="6"/>
  <c r="F83" i="6"/>
  <c r="T83" i="6" s="1"/>
  <c r="E115" i="9"/>
  <c r="C129" i="7"/>
  <c r="D129" i="6"/>
  <c r="P67" i="6"/>
  <c r="S63" i="6"/>
  <c r="F57" i="7"/>
  <c r="J57" i="7" s="1"/>
  <c r="F73" i="6"/>
  <c r="I73" i="6" s="1"/>
  <c r="S37" i="7"/>
  <c r="G50" i="7"/>
  <c r="S43" i="7"/>
  <c r="M50" i="7"/>
  <c r="H58" i="8"/>
  <c r="G58" i="8"/>
  <c r="F58" i="8"/>
  <c r="F65" i="7"/>
  <c r="R65" i="7" s="1"/>
  <c r="F79" i="6"/>
  <c r="O79" i="6" s="1"/>
  <c r="D134" i="8"/>
  <c r="E134" i="8" s="1"/>
  <c r="H67" i="6"/>
  <c r="S55" i="6"/>
  <c r="O139" i="7"/>
  <c r="G147" i="7"/>
  <c r="D12" i="5" s="1"/>
  <c r="F75" i="6"/>
  <c r="K75" i="6" s="1"/>
  <c r="O67" i="6"/>
  <c r="S62" i="6"/>
  <c r="H55" i="8"/>
  <c r="G55" i="8"/>
  <c r="F55" i="8"/>
  <c r="H54" i="8"/>
  <c r="G54" i="8"/>
  <c r="F54" i="8"/>
  <c r="K95" i="8"/>
  <c r="L95" i="8" s="1"/>
  <c r="E100" i="6"/>
  <c r="C95" i="8" s="1"/>
  <c r="E95" i="9"/>
  <c r="C107" i="7"/>
  <c r="D107" i="6"/>
  <c r="K91" i="8"/>
  <c r="L91" i="8" s="1"/>
  <c r="E96" i="6"/>
  <c r="C91" i="8" s="1"/>
  <c r="E116" i="9"/>
  <c r="C130" i="7"/>
  <c r="D130" i="6"/>
  <c r="D41" i="5"/>
  <c r="K85" i="8"/>
  <c r="L85" i="8" s="1"/>
  <c r="E90" i="6"/>
  <c r="C85" i="8" s="1"/>
  <c r="I50" i="7"/>
  <c r="S39" i="7"/>
  <c r="F19" i="5"/>
  <c r="D87" i="9"/>
  <c r="D97" i="7"/>
  <c r="G4" i="14"/>
  <c r="L136" i="8"/>
  <c r="G5" i="14" s="1"/>
  <c r="E143" i="6"/>
  <c r="C136" i="8" s="1"/>
  <c r="K84" i="8"/>
  <c r="E89" i="6"/>
  <c r="F89" i="6" s="1"/>
  <c r="D101" i="6"/>
  <c r="D144" i="6" s="1"/>
  <c r="R67" i="6"/>
  <c r="S65" i="6"/>
  <c r="E102" i="9"/>
  <c r="C114" i="7"/>
  <c r="D114" i="6"/>
  <c r="K90" i="8"/>
  <c r="L90" i="8" s="1"/>
  <c r="E95" i="6"/>
  <c r="C90" i="8" s="1"/>
  <c r="J67" i="6"/>
  <c r="S57" i="6"/>
  <c r="E119" i="9"/>
  <c r="C133" i="7"/>
  <c r="D133" i="6"/>
  <c r="D73" i="10"/>
  <c r="F73" i="10" s="1"/>
  <c r="E77" i="7"/>
  <c r="D73" i="8" s="1"/>
  <c r="E73" i="8" s="1"/>
  <c r="F78" i="6"/>
  <c r="N78" i="6" s="1"/>
  <c r="S40" i="7"/>
  <c r="J50" i="7"/>
  <c r="E105" i="9"/>
  <c r="C117" i="7"/>
  <c r="D117" i="6"/>
  <c r="D135" i="10"/>
  <c r="F135" i="10" s="1"/>
  <c r="F7" i="14" s="1"/>
  <c r="E142" i="7"/>
  <c r="D135" i="8" s="1"/>
  <c r="E135" i="8" s="1"/>
  <c r="E30" i="11"/>
  <c r="D77" i="10"/>
  <c r="F77" i="10" s="1"/>
  <c r="E81" i="7"/>
  <c r="D77" i="8" s="1"/>
  <c r="E77" i="8" s="1"/>
  <c r="F74" i="6"/>
  <c r="J74" i="6" s="1"/>
  <c r="F80" i="6"/>
  <c r="P80" i="6" s="1"/>
  <c r="D90" i="9"/>
  <c r="D100" i="7"/>
  <c r="E94" i="9"/>
  <c r="C106" i="7"/>
  <c r="D106" i="6"/>
  <c r="E99" i="9"/>
  <c r="C111" i="7"/>
  <c r="D111" i="6"/>
  <c r="D78" i="10"/>
  <c r="F78" i="10" s="1"/>
  <c r="E82" i="7"/>
  <c r="D78" i="8" s="1"/>
  <c r="E78" i="8" s="1"/>
  <c r="D86" i="9"/>
  <c r="D96" i="7"/>
  <c r="I67" i="6"/>
  <c r="S56" i="6"/>
  <c r="E110" i="9"/>
  <c r="C124" i="7"/>
  <c r="D124" i="6"/>
  <c r="F142" i="6"/>
  <c r="F30" i="11" s="1"/>
  <c r="D80" i="9"/>
  <c r="D90" i="7"/>
  <c r="K92" i="8"/>
  <c r="L92" i="8" s="1"/>
  <c r="E97" i="6"/>
  <c r="C92" i="8" s="1"/>
  <c r="E19" i="13"/>
  <c r="C68" i="8"/>
  <c r="E84" i="6"/>
  <c r="D79" i="10"/>
  <c r="F79" i="10" s="1"/>
  <c r="E83" i="7"/>
  <c r="D79" i="8" s="1"/>
  <c r="E79" i="8" s="1"/>
  <c r="K50" i="7"/>
  <c r="S41" i="7"/>
  <c r="E113" i="9"/>
  <c r="C127" i="7"/>
  <c r="D127" i="6"/>
  <c r="K87" i="8"/>
  <c r="L87" i="8" s="1"/>
  <c r="E92" i="6"/>
  <c r="C87" i="8" s="1"/>
  <c r="D52" i="8"/>
  <c r="D64" i="8" s="1"/>
  <c r="E67" i="7"/>
  <c r="D32" i="11"/>
  <c r="D34" i="11" s="1"/>
  <c r="H140" i="6"/>
  <c r="F56" i="7"/>
  <c r="I56" i="7" s="1"/>
  <c r="F76" i="6"/>
  <c r="L76" i="6" s="1"/>
  <c r="E98" i="9"/>
  <c r="C110" i="7"/>
  <c r="D110" i="6"/>
  <c r="E103" i="9"/>
  <c r="C115" i="7"/>
  <c r="D115" i="6"/>
  <c r="E111" i="9"/>
  <c r="C125" i="7"/>
  <c r="D125" i="6"/>
  <c r="E114" i="9"/>
  <c r="C128" i="7"/>
  <c r="D128" i="6"/>
  <c r="F5" i="14"/>
  <c r="F6" i="14" s="1"/>
  <c r="H50" i="7"/>
  <c r="S38" i="7"/>
  <c r="C64" i="8"/>
  <c r="D71" i="10"/>
  <c r="F71" i="10" s="1"/>
  <c r="E75" i="7"/>
  <c r="D71" i="8" s="1"/>
  <c r="E71" i="8" s="1"/>
  <c r="F72" i="6"/>
  <c r="F77" i="6"/>
  <c r="M77" i="6" s="1"/>
  <c r="T67" i="7" l="1"/>
  <c r="K142" i="7" s="1"/>
  <c r="F19" i="13" s="1"/>
  <c r="S54" i="7"/>
  <c r="K67" i="7"/>
  <c r="S81" i="6"/>
  <c r="L67" i="7"/>
  <c r="P67" i="7"/>
  <c r="O140" i="7"/>
  <c r="E32" i="11"/>
  <c r="E34" i="11" s="1"/>
  <c r="E48" i="8"/>
  <c r="G36" i="8"/>
  <c r="F134" i="8" s="1"/>
  <c r="F18" i="5" s="1"/>
  <c r="F36" i="8"/>
  <c r="S61" i="7"/>
  <c r="S67" i="6"/>
  <c r="J142" i="6" s="1"/>
  <c r="E52" i="8"/>
  <c r="E64" i="8" s="1"/>
  <c r="F8" i="14"/>
  <c r="F93" i="6"/>
  <c r="L93" i="6" s="1"/>
  <c r="S93" i="6" s="1"/>
  <c r="F97" i="6"/>
  <c r="P97" i="6" s="1"/>
  <c r="P101" i="6" s="1"/>
  <c r="S82" i="6"/>
  <c r="F79" i="7"/>
  <c r="O79" i="7" s="1"/>
  <c r="S79" i="7" s="1"/>
  <c r="F143" i="6"/>
  <c r="G30" i="11" s="1"/>
  <c r="G6" i="14"/>
  <c r="F80" i="7"/>
  <c r="P80" i="7" s="1"/>
  <c r="P84" i="7" s="1"/>
  <c r="F79" i="8"/>
  <c r="H79" i="8"/>
  <c r="G79" i="8"/>
  <c r="F78" i="8"/>
  <c r="H78" i="8"/>
  <c r="G78" i="8"/>
  <c r="H73" i="8"/>
  <c r="G73" i="8"/>
  <c r="F73" i="8"/>
  <c r="F75" i="8"/>
  <c r="H75" i="8"/>
  <c r="G75" i="8"/>
  <c r="H71" i="8"/>
  <c r="G71" i="8"/>
  <c r="F71" i="8"/>
  <c r="D85" i="10"/>
  <c r="F85" i="10" s="1"/>
  <c r="E90" i="7"/>
  <c r="D85" i="8" s="1"/>
  <c r="E85" i="8" s="1"/>
  <c r="H77" i="8"/>
  <c r="G77" i="8"/>
  <c r="F77" i="8"/>
  <c r="K126" i="8"/>
  <c r="L126" i="8" s="1"/>
  <c r="E133" i="6"/>
  <c r="C126" i="8" s="1"/>
  <c r="H89" i="6"/>
  <c r="K123" i="8"/>
  <c r="L123" i="8" s="1"/>
  <c r="E130" i="6"/>
  <c r="C123" i="8" s="1"/>
  <c r="D95" i="9"/>
  <c r="D107" i="7"/>
  <c r="H70" i="8"/>
  <c r="G70" i="8"/>
  <c r="F70" i="8"/>
  <c r="S79" i="6"/>
  <c r="O84" i="6"/>
  <c r="D115" i="9"/>
  <c r="D129" i="7"/>
  <c r="S60" i="7"/>
  <c r="M67" i="7"/>
  <c r="O84" i="7"/>
  <c r="D90" i="10"/>
  <c r="F90" i="10" s="1"/>
  <c r="E95" i="7"/>
  <c r="D90" i="8" s="1"/>
  <c r="E90" i="8" s="1"/>
  <c r="F75" i="7"/>
  <c r="K75" i="7" s="1"/>
  <c r="K120" i="8"/>
  <c r="L120" i="8" s="1"/>
  <c r="E127" i="6"/>
  <c r="C120" i="8" s="1"/>
  <c r="D91" i="10"/>
  <c r="F91" i="10" s="1"/>
  <c r="E96" i="7"/>
  <c r="D91" i="8" s="1"/>
  <c r="E91" i="8" s="1"/>
  <c r="K100" i="8"/>
  <c r="D118" i="6"/>
  <c r="D145" i="6" s="1"/>
  <c r="E106" i="6"/>
  <c r="F106" i="6" s="1"/>
  <c r="J84" i="6"/>
  <c r="S74" i="6"/>
  <c r="F142" i="7"/>
  <c r="D119" i="9"/>
  <c r="D133" i="7"/>
  <c r="K108" i="8"/>
  <c r="L108" i="8" s="1"/>
  <c r="E114" i="6"/>
  <c r="C108" i="8" s="1"/>
  <c r="K96" i="8"/>
  <c r="K137" i="8" s="1"/>
  <c r="L84" i="8"/>
  <c r="D92" i="10"/>
  <c r="F92" i="10" s="1"/>
  <c r="E97" i="7"/>
  <c r="D92" i="8" s="1"/>
  <c r="E92" i="8" s="1"/>
  <c r="F90" i="6"/>
  <c r="I90" i="6" s="1"/>
  <c r="D116" i="9"/>
  <c r="D130" i="7"/>
  <c r="K107" i="8"/>
  <c r="L107" i="8" s="1"/>
  <c r="E113" i="6"/>
  <c r="C107" i="8" s="1"/>
  <c r="K127" i="8"/>
  <c r="L127" i="8" s="1"/>
  <c r="E134" i="6"/>
  <c r="C127" i="8" s="1"/>
  <c r="D96" i="9"/>
  <c r="D108" i="7"/>
  <c r="D84" i="10"/>
  <c r="E89" i="7"/>
  <c r="D101" i="7"/>
  <c r="D144" i="7" s="1"/>
  <c r="D11" i="14"/>
  <c r="D13" i="14" s="1"/>
  <c r="D17" i="14" s="1"/>
  <c r="D20" i="14" s="1"/>
  <c r="E15" i="5"/>
  <c r="E42" i="5" s="1"/>
  <c r="D113" i="9"/>
  <c r="D127" i="7"/>
  <c r="C80" i="8"/>
  <c r="D94" i="9"/>
  <c r="D106" i="7"/>
  <c r="S78" i="6"/>
  <c r="N84" i="6"/>
  <c r="D102" i="9"/>
  <c r="D114" i="7"/>
  <c r="S50" i="7"/>
  <c r="I141" i="7" s="1"/>
  <c r="G88" i="6"/>
  <c r="T84" i="6"/>
  <c r="L143" i="6" s="1"/>
  <c r="D101" i="9"/>
  <c r="D113" i="7"/>
  <c r="F74" i="7"/>
  <c r="J74" i="7" s="1"/>
  <c r="D93" i="10"/>
  <c r="F93" i="10" s="1"/>
  <c r="E98" i="7"/>
  <c r="D93" i="8" s="1"/>
  <c r="E93" i="8" s="1"/>
  <c r="F67" i="7"/>
  <c r="D120" i="9"/>
  <c r="D134" i="7"/>
  <c r="K102" i="8"/>
  <c r="L102" i="8" s="1"/>
  <c r="E108" i="6"/>
  <c r="C102" i="8" s="1"/>
  <c r="D89" i="10"/>
  <c r="F89" i="10" s="1"/>
  <c r="E94" i="7"/>
  <c r="D89" i="8" s="1"/>
  <c r="E89" i="8" s="1"/>
  <c r="F73" i="7"/>
  <c r="I73" i="7" s="1"/>
  <c r="D94" i="10"/>
  <c r="F94" i="10" s="1"/>
  <c r="E99" i="7"/>
  <c r="D94" i="8" s="1"/>
  <c r="E94" i="8" s="1"/>
  <c r="D68" i="8"/>
  <c r="D80" i="8" s="1"/>
  <c r="E84" i="7"/>
  <c r="F99" i="6"/>
  <c r="R99" i="6" s="1"/>
  <c r="L80" i="8"/>
  <c r="M136" i="8"/>
  <c r="K109" i="8"/>
  <c r="L109" i="8" s="1"/>
  <c r="E115" i="6"/>
  <c r="C109" i="8" s="1"/>
  <c r="D103" i="9"/>
  <c r="D115" i="7"/>
  <c r="F81" i="7"/>
  <c r="Q81" i="7" s="1"/>
  <c r="K111" i="8"/>
  <c r="L111" i="8" s="1"/>
  <c r="E117" i="6"/>
  <c r="C111" i="8" s="1"/>
  <c r="F100" i="6"/>
  <c r="T100" i="6" s="1"/>
  <c r="S65" i="7"/>
  <c r="R67" i="7"/>
  <c r="I84" i="6"/>
  <c r="S73" i="6"/>
  <c r="H67" i="7"/>
  <c r="S55" i="7"/>
  <c r="K106" i="8"/>
  <c r="L106" i="8" s="1"/>
  <c r="E112" i="6"/>
  <c r="C106" i="8" s="1"/>
  <c r="F6" i="13"/>
  <c r="F78" i="7"/>
  <c r="N78" i="7" s="1"/>
  <c r="F72" i="7"/>
  <c r="O140" i="6"/>
  <c r="H147" i="6"/>
  <c r="E7" i="5" s="1"/>
  <c r="E8" i="5" s="1"/>
  <c r="D114" i="9"/>
  <c r="D128" i="7"/>
  <c r="K104" i="8"/>
  <c r="L104" i="8" s="1"/>
  <c r="E110" i="6"/>
  <c r="C104" i="8" s="1"/>
  <c r="K117" i="8"/>
  <c r="L117" i="8" s="1"/>
  <c r="E124" i="6"/>
  <c r="C117" i="8" s="1"/>
  <c r="F82" i="7"/>
  <c r="R82" i="7" s="1"/>
  <c r="D95" i="10"/>
  <c r="F95" i="10" s="1"/>
  <c r="E100" i="7"/>
  <c r="D95" i="8" s="1"/>
  <c r="E95" i="8" s="1"/>
  <c r="D105" i="9"/>
  <c r="D117" i="7"/>
  <c r="F77" i="7"/>
  <c r="M77" i="7" s="1"/>
  <c r="S71" i="7"/>
  <c r="G84" i="7"/>
  <c r="S57" i="7"/>
  <c r="J67" i="7"/>
  <c r="K125" i="8"/>
  <c r="L125" i="8" s="1"/>
  <c r="E132" i="6"/>
  <c r="C125" i="8" s="1"/>
  <c r="D87" i="10"/>
  <c r="F87" i="10" s="1"/>
  <c r="E92" i="7"/>
  <c r="D87" i="8" s="1"/>
  <c r="E87" i="8" s="1"/>
  <c r="D100" i="9"/>
  <c r="D112" i="7"/>
  <c r="S64" i="7"/>
  <c r="Q67" i="7"/>
  <c r="K116" i="8"/>
  <c r="D135" i="6"/>
  <c r="D146" i="6" s="1"/>
  <c r="E123" i="6"/>
  <c r="D86" i="10"/>
  <c r="F86" i="10" s="1"/>
  <c r="E91" i="7"/>
  <c r="D86" i="8" s="1"/>
  <c r="E86" i="8" s="1"/>
  <c r="S71" i="6"/>
  <c r="G84" i="6"/>
  <c r="D136" i="10"/>
  <c r="F136" i="10" s="1"/>
  <c r="G7" i="14" s="1"/>
  <c r="E143" i="7"/>
  <c r="D136" i="8" s="1"/>
  <c r="E136" i="8" s="1"/>
  <c r="K119" i="8"/>
  <c r="L119" i="8" s="1"/>
  <c r="E126" i="6"/>
  <c r="C119" i="8" s="1"/>
  <c r="O141" i="6"/>
  <c r="I147" i="6"/>
  <c r="F7" i="5" s="1"/>
  <c r="F8" i="5" s="1"/>
  <c r="K121" i="8"/>
  <c r="L121" i="8" s="1"/>
  <c r="E128" i="6"/>
  <c r="C121" i="8" s="1"/>
  <c r="D98" i="9"/>
  <c r="D110" i="7"/>
  <c r="G76" i="8"/>
  <c r="F76" i="8"/>
  <c r="H76" i="8"/>
  <c r="D110" i="9"/>
  <c r="D124" i="7"/>
  <c r="H74" i="8"/>
  <c r="G74" i="8"/>
  <c r="F74" i="8"/>
  <c r="F96" i="6"/>
  <c r="O96" i="6" s="1"/>
  <c r="D118" i="9"/>
  <c r="D132" i="7"/>
  <c r="F21" i="13"/>
  <c r="D109" i="9"/>
  <c r="D123" i="7"/>
  <c r="D80" i="10"/>
  <c r="F68" i="10"/>
  <c r="F80" i="10" s="1"/>
  <c r="D112" i="9"/>
  <c r="D126" i="7"/>
  <c r="F76" i="7"/>
  <c r="L76" i="7" s="1"/>
  <c r="M84" i="6"/>
  <c r="S77" i="6"/>
  <c r="K118" i="8"/>
  <c r="L118" i="8" s="1"/>
  <c r="E125" i="6"/>
  <c r="C118" i="8" s="1"/>
  <c r="K105" i="8"/>
  <c r="L105" i="8" s="1"/>
  <c r="E111" i="6"/>
  <c r="C105" i="8" s="1"/>
  <c r="S80" i="6"/>
  <c r="P84" i="6"/>
  <c r="H4" i="14"/>
  <c r="L137" i="8"/>
  <c r="E144" i="6"/>
  <c r="C137" i="8" s="1"/>
  <c r="K84" i="6"/>
  <c r="S75" i="6"/>
  <c r="D104" i="9"/>
  <c r="D116" i="7"/>
  <c r="O67" i="7"/>
  <c r="S62" i="7"/>
  <c r="K124" i="8"/>
  <c r="L124" i="8" s="1"/>
  <c r="E131" i="6"/>
  <c r="C124" i="8" s="1"/>
  <c r="K103" i="8"/>
  <c r="L103" i="8" s="1"/>
  <c r="E109" i="6"/>
  <c r="C103" i="8" s="1"/>
  <c r="F98" i="6"/>
  <c r="Q98" i="6" s="1"/>
  <c r="F94" i="6"/>
  <c r="M94" i="6" s="1"/>
  <c r="S56" i="7"/>
  <c r="I67" i="7"/>
  <c r="H72" i="6"/>
  <c r="F84" i="6"/>
  <c r="D111" i="9"/>
  <c r="D125" i="7"/>
  <c r="L84" i="6"/>
  <c r="S76" i="6"/>
  <c r="F92" i="6"/>
  <c r="K92" i="6" s="1"/>
  <c r="F83" i="7"/>
  <c r="T83" i="7" s="1"/>
  <c r="D99" i="9"/>
  <c r="D111" i="7"/>
  <c r="H72" i="8"/>
  <c r="G72" i="8"/>
  <c r="F72" i="8"/>
  <c r="F95" i="6"/>
  <c r="N95" i="6" s="1"/>
  <c r="C84" i="8"/>
  <c r="E101" i="6"/>
  <c r="H69" i="8"/>
  <c r="G69" i="8"/>
  <c r="F69" i="8"/>
  <c r="K101" i="8"/>
  <c r="L101" i="8" s="1"/>
  <c r="E107" i="6"/>
  <c r="C101" i="8" s="1"/>
  <c r="D23" i="5"/>
  <c r="D25" i="5" s="1"/>
  <c r="D42" i="5"/>
  <c r="D44" i="5" s="1"/>
  <c r="D45" i="5" s="1"/>
  <c r="K122" i="8"/>
  <c r="L122" i="8" s="1"/>
  <c r="E129" i="6"/>
  <c r="C122" i="8" s="1"/>
  <c r="K110" i="8"/>
  <c r="L110" i="8" s="1"/>
  <c r="E116" i="6"/>
  <c r="C110" i="8" s="1"/>
  <c r="F91" i="6"/>
  <c r="J91" i="6" s="1"/>
  <c r="D117" i="9"/>
  <c r="D131" i="7"/>
  <c r="D97" i="9"/>
  <c r="D109" i="7"/>
  <c r="D88" i="10"/>
  <c r="F88" i="10" s="1"/>
  <c r="E93" i="7"/>
  <c r="D88" i="8" s="1"/>
  <c r="E88" i="8" s="1"/>
  <c r="G8" i="14" l="1"/>
  <c r="S97" i="6"/>
  <c r="S80" i="7"/>
  <c r="E11" i="14"/>
  <c r="E13" i="14" s="1"/>
  <c r="E17" i="14" s="1"/>
  <c r="E20" i="14" s="1"/>
  <c r="F15" i="5"/>
  <c r="F52" i="8"/>
  <c r="G52" i="8"/>
  <c r="F135" i="8" s="1"/>
  <c r="G18" i="5" s="1"/>
  <c r="H52" i="8"/>
  <c r="F32" i="11"/>
  <c r="F34" i="11" s="1"/>
  <c r="G15" i="5" s="1"/>
  <c r="F144" i="6"/>
  <c r="H30" i="11" s="1"/>
  <c r="L101" i="6"/>
  <c r="F93" i="7"/>
  <c r="L93" i="7" s="1"/>
  <c r="S93" i="7" s="1"/>
  <c r="F132" i="6"/>
  <c r="Q132" i="6" s="1"/>
  <c r="S132" i="6" s="1"/>
  <c r="F128" i="6"/>
  <c r="M128" i="6" s="1"/>
  <c r="S128" i="6" s="1"/>
  <c r="S67" i="7"/>
  <c r="J142" i="7" s="1"/>
  <c r="J147" i="7" s="1"/>
  <c r="G12" i="5" s="1"/>
  <c r="F100" i="7"/>
  <c r="T100" i="7" s="1"/>
  <c r="G105" i="7" s="1"/>
  <c r="F96" i="7"/>
  <c r="O96" i="7" s="1"/>
  <c r="S96" i="7" s="1"/>
  <c r="F91" i="7"/>
  <c r="J91" i="7" s="1"/>
  <c r="S91" i="7" s="1"/>
  <c r="F114" i="6"/>
  <c r="P114" i="6" s="1"/>
  <c r="S114" i="6" s="1"/>
  <c r="F107" i="6"/>
  <c r="I107" i="6" s="1"/>
  <c r="I118" i="6" s="1"/>
  <c r="F112" i="6"/>
  <c r="N112" i="6" s="1"/>
  <c r="S112" i="6" s="1"/>
  <c r="F110" i="6"/>
  <c r="L110" i="6" s="1"/>
  <c r="L118" i="6" s="1"/>
  <c r="F115" i="6"/>
  <c r="Q115" i="6" s="1"/>
  <c r="S115" i="6" s="1"/>
  <c r="F117" i="6"/>
  <c r="T117" i="6" s="1"/>
  <c r="G122" i="6" s="1"/>
  <c r="F109" i="6"/>
  <c r="K109" i="6" s="1"/>
  <c r="K118" i="6" s="1"/>
  <c r="F116" i="6"/>
  <c r="R116" i="6" s="1"/>
  <c r="R118" i="6" s="1"/>
  <c r="F111" i="6"/>
  <c r="M111" i="6" s="1"/>
  <c r="M118" i="6" s="1"/>
  <c r="F126" i="6"/>
  <c r="K126" i="6" s="1"/>
  <c r="S126" i="6" s="1"/>
  <c r="F124" i="6"/>
  <c r="I124" i="6" s="1"/>
  <c r="I135" i="6" s="1"/>
  <c r="F143" i="7"/>
  <c r="E68" i="8"/>
  <c r="G68" i="8" s="1"/>
  <c r="F136" i="8" s="1"/>
  <c r="H88" i="8"/>
  <c r="G88" i="8"/>
  <c r="F88" i="8"/>
  <c r="H94" i="8"/>
  <c r="G94" i="8"/>
  <c r="F94" i="8"/>
  <c r="H95" i="8"/>
  <c r="G95" i="8"/>
  <c r="F95" i="8"/>
  <c r="C22" i="13"/>
  <c r="C23" i="13" s="1"/>
  <c r="C29" i="13" s="1"/>
  <c r="C22" i="14"/>
  <c r="C23" i="14" s="1"/>
  <c r="E20" i="5"/>
  <c r="F86" i="8"/>
  <c r="H86" i="8"/>
  <c r="G86" i="8"/>
  <c r="S91" i="6"/>
  <c r="J101" i="6"/>
  <c r="C5" i="13"/>
  <c r="D50" i="5"/>
  <c r="T84" i="7"/>
  <c r="L143" i="7" s="1"/>
  <c r="G88" i="7"/>
  <c r="D117" i="10"/>
  <c r="F117" i="10" s="1"/>
  <c r="E124" i="7"/>
  <c r="D117" i="8" s="1"/>
  <c r="E117" i="8" s="1"/>
  <c r="D106" i="10"/>
  <c r="F106" i="10" s="1"/>
  <c r="E112" i="7"/>
  <c r="D106" i="8" s="1"/>
  <c r="E106" i="8" s="1"/>
  <c r="S77" i="7"/>
  <c r="M84" i="7"/>
  <c r="D127" i="10"/>
  <c r="F127" i="10" s="1"/>
  <c r="E134" i="7"/>
  <c r="D127" i="8" s="1"/>
  <c r="E127" i="8" s="1"/>
  <c r="D107" i="10"/>
  <c r="F107" i="10" s="1"/>
  <c r="E113" i="7"/>
  <c r="D107" i="8" s="1"/>
  <c r="E107" i="8" s="1"/>
  <c r="I4" i="14"/>
  <c r="L138" i="8"/>
  <c r="I5" i="14" s="1"/>
  <c r="E145" i="6"/>
  <c r="D147" i="6"/>
  <c r="K101" i="6"/>
  <c r="S92" i="6"/>
  <c r="H90" i="8"/>
  <c r="G90" i="8"/>
  <c r="F90" i="8"/>
  <c r="H19" i="5"/>
  <c r="I84" i="7"/>
  <c r="S73" i="7"/>
  <c r="S90" i="6"/>
  <c r="I101" i="6"/>
  <c r="H106" i="6"/>
  <c r="K84" i="7"/>
  <c r="S75" i="7"/>
  <c r="H85" i="8"/>
  <c r="G85" i="8"/>
  <c r="F85" i="8"/>
  <c r="N101" i="6"/>
  <c r="S95" i="6"/>
  <c r="H87" i="8"/>
  <c r="G87" i="8"/>
  <c r="F87" i="8"/>
  <c r="F125" i="6"/>
  <c r="J125" i="6" s="1"/>
  <c r="S96" i="6"/>
  <c r="O101" i="6"/>
  <c r="H92" i="8"/>
  <c r="G92" i="8"/>
  <c r="F92" i="8"/>
  <c r="C116" i="8"/>
  <c r="E135" i="6"/>
  <c r="Q84" i="7"/>
  <c r="S81" i="7"/>
  <c r="G6" i="13"/>
  <c r="D100" i="10"/>
  <c r="D118" i="7"/>
  <c r="D145" i="7" s="1"/>
  <c r="E106" i="7"/>
  <c r="F106" i="7" s="1"/>
  <c r="F134" i="6"/>
  <c r="T134" i="6" s="1"/>
  <c r="T135" i="6" s="1"/>
  <c r="P146" i="6" s="1"/>
  <c r="D126" i="10"/>
  <c r="F126" i="10" s="1"/>
  <c r="E133" i="7"/>
  <c r="D126" i="8" s="1"/>
  <c r="E126" i="8" s="1"/>
  <c r="K112" i="8"/>
  <c r="K138" i="8" s="1"/>
  <c r="L100" i="8"/>
  <c r="H101" i="6"/>
  <c r="S89" i="6"/>
  <c r="C96" i="8"/>
  <c r="D111" i="10"/>
  <c r="F111" i="10" s="1"/>
  <c r="E117" i="7"/>
  <c r="D111" i="8" s="1"/>
  <c r="E111" i="8" s="1"/>
  <c r="F131" i="6"/>
  <c r="P131" i="6" s="1"/>
  <c r="H89" i="8"/>
  <c r="G89" i="8"/>
  <c r="F89" i="8"/>
  <c r="F123" i="6"/>
  <c r="F92" i="7"/>
  <c r="K92" i="7" s="1"/>
  <c r="G105" i="6"/>
  <c r="T101" i="6"/>
  <c r="M144" i="6" s="1"/>
  <c r="S99" i="6"/>
  <c r="R101" i="6"/>
  <c r="F94" i="7"/>
  <c r="M94" i="7" s="1"/>
  <c r="S88" i="6"/>
  <c r="G101" i="6"/>
  <c r="D137" i="10"/>
  <c r="F137" i="10" s="1"/>
  <c r="E144" i="7"/>
  <c r="F144" i="7" s="1"/>
  <c r="F97" i="7"/>
  <c r="P97" i="7" s="1"/>
  <c r="F101" i="6"/>
  <c r="F90" i="7"/>
  <c r="I90" i="7" s="1"/>
  <c r="D103" i="10"/>
  <c r="F103" i="10" s="1"/>
  <c r="E109" i="7"/>
  <c r="D103" i="8" s="1"/>
  <c r="E103" i="8" s="1"/>
  <c r="D118" i="10"/>
  <c r="F118" i="10" s="1"/>
  <c r="E125" i="7"/>
  <c r="D118" i="8" s="1"/>
  <c r="E118" i="8" s="1"/>
  <c r="D116" i="10"/>
  <c r="D135" i="7"/>
  <c r="D146" i="7" s="1"/>
  <c r="E123" i="7"/>
  <c r="F123" i="7" s="1"/>
  <c r="D125" i="10"/>
  <c r="F125" i="10" s="1"/>
  <c r="E132" i="7"/>
  <c r="D125" i="8" s="1"/>
  <c r="E125" i="8" s="1"/>
  <c r="J4" i="14"/>
  <c r="L139" i="8"/>
  <c r="J5" i="14" s="1"/>
  <c r="E146" i="6"/>
  <c r="C139" i="8" s="1"/>
  <c r="H91" i="8"/>
  <c r="G91" i="8"/>
  <c r="F91" i="8"/>
  <c r="E41" i="5"/>
  <c r="E44" i="5" s="1"/>
  <c r="E45" i="5" s="1"/>
  <c r="D109" i="10"/>
  <c r="F109" i="10" s="1"/>
  <c r="E115" i="7"/>
  <c r="D109" i="8" s="1"/>
  <c r="E109" i="8" s="1"/>
  <c r="O141" i="7"/>
  <c r="I147" i="7"/>
  <c r="F12" i="5" s="1"/>
  <c r="D84" i="8"/>
  <c r="D96" i="8" s="1"/>
  <c r="E101" i="7"/>
  <c r="D122" i="10"/>
  <c r="F122" i="10" s="1"/>
  <c r="E129" i="7"/>
  <c r="D122" i="8" s="1"/>
  <c r="E122" i="8" s="1"/>
  <c r="D101" i="10"/>
  <c r="F101" i="10" s="1"/>
  <c r="E107" i="7"/>
  <c r="D101" i="8" s="1"/>
  <c r="E101" i="8" s="1"/>
  <c r="F129" i="6"/>
  <c r="N129" i="6" s="1"/>
  <c r="S94" i="6"/>
  <c r="M101" i="6"/>
  <c r="F41" i="5"/>
  <c r="L116" i="8"/>
  <c r="L128" i="8" s="1"/>
  <c r="K128" i="8"/>
  <c r="K139" i="8" s="1"/>
  <c r="F108" i="6"/>
  <c r="J108" i="6" s="1"/>
  <c r="F98" i="7"/>
  <c r="Q98" i="7" s="1"/>
  <c r="F89" i="7"/>
  <c r="F113" i="6"/>
  <c r="O113" i="6" s="1"/>
  <c r="L96" i="8"/>
  <c r="M137" i="8"/>
  <c r="I19" i="5" s="1"/>
  <c r="F95" i="7"/>
  <c r="N95" i="7" s="1"/>
  <c r="F133" i="6"/>
  <c r="R133" i="6" s="1"/>
  <c r="G21" i="13"/>
  <c r="S82" i="7"/>
  <c r="R84" i="7"/>
  <c r="D121" i="10"/>
  <c r="F121" i="10" s="1"/>
  <c r="E128" i="7"/>
  <c r="D121" i="8" s="1"/>
  <c r="E121" i="8" s="1"/>
  <c r="F84" i="7"/>
  <c r="H72" i="7"/>
  <c r="D108" i="10"/>
  <c r="F108" i="10" s="1"/>
  <c r="E114" i="7"/>
  <c r="D108" i="8" s="1"/>
  <c r="E108" i="8" s="1"/>
  <c r="D120" i="10"/>
  <c r="F120" i="10" s="1"/>
  <c r="E127" i="7"/>
  <c r="D120" i="8" s="1"/>
  <c r="E120" i="8" s="1"/>
  <c r="D96" i="10"/>
  <c r="F84" i="10"/>
  <c r="F96" i="10" s="1"/>
  <c r="D124" i="10"/>
  <c r="F124" i="10" s="1"/>
  <c r="E131" i="7"/>
  <c r="D124" i="8" s="1"/>
  <c r="E124" i="8" s="1"/>
  <c r="D105" i="10"/>
  <c r="F105" i="10" s="1"/>
  <c r="E111" i="7"/>
  <c r="D105" i="8" s="1"/>
  <c r="E105" i="8" s="1"/>
  <c r="S98" i="6"/>
  <c r="Q101" i="6"/>
  <c r="L84" i="7"/>
  <c r="S76" i="7"/>
  <c r="H93" i="8"/>
  <c r="G93" i="8"/>
  <c r="F93" i="8"/>
  <c r="D104" i="10"/>
  <c r="F104" i="10" s="1"/>
  <c r="E110" i="7"/>
  <c r="D104" i="8" s="1"/>
  <c r="E104" i="8" s="1"/>
  <c r="S72" i="6"/>
  <c r="S84" i="6" s="1"/>
  <c r="H84" i="6"/>
  <c r="D110" i="10"/>
  <c r="F110" i="10" s="1"/>
  <c r="E116" i="7"/>
  <c r="D110" i="8" s="1"/>
  <c r="E110" i="8" s="1"/>
  <c r="H5" i="14"/>
  <c r="H6" i="14" s="1"/>
  <c r="D119" i="10"/>
  <c r="F119" i="10" s="1"/>
  <c r="E126" i="7"/>
  <c r="D119" i="8" s="1"/>
  <c r="E119" i="8" s="1"/>
  <c r="S78" i="7"/>
  <c r="N84" i="7"/>
  <c r="F99" i="7"/>
  <c r="R99" i="7" s="1"/>
  <c r="S74" i="7"/>
  <c r="J84" i="7"/>
  <c r="D102" i="10"/>
  <c r="F102" i="10" s="1"/>
  <c r="E108" i="7"/>
  <c r="D102" i="8" s="1"/>
  <c r="E102" i="8" s="1"/>
  <c r="D123" i="10"/>
  <c r="F123" i="10" s="1"/>
  <c r="E130" i="7"/>
  <c r="D123" i="8" s="1"/>
  <c r="E123" i="8" s="1"/>
  <c r="C100" i="8"/>
  <c r="E118" i="6"/>
  <c r="F127" i="6"/>
  <c r="L127" i="6" s="1"/>
  <c r="F130" i="6"/>
  <c r="O130" i="6" s="1"/>
  <c r="O142" i="6"/>
  <c r="J147" i="6"/>
  <c r="G7" i="5" s="1"/>
  <c r="G8" i="5" s="1"/>
  <c r="Q135" i="6" l="1"/>
  <c r="L101" i="7"/>
  <c r="O101" i="7"/>
  <c r="F11" i="14"/>
  <c r="F13" i="14" s="1"/>
  <c r="F17" i="14" s="1"/>
  <c r="F20" i="14" s="1"/>
  <c r="Q118" i="6"/>
  <c r="J101" i="7"/>
  <c r="N118" i="6"/>
  <c r="S124" i="6"/>
  <c r="T101" i="7"/>
  <c r="M144" i="7" s="1"/>
  <c r="H19" i="13" s="1"/>
  <c r="S110" i="6"/>
  <c r="P118" i="6"/>
  <c r="M135" i="6"/>
  <c r="O142" i="7"/>
  <c r="E84" i="8"/>
  <c r="E96" i="8" s="1"/>
  <c r="S107" i="6"/>
  <c r="K140" i="8"/>
  <c r="S111" i="6"/>
  <c r="S116" i="6"/>
  <c r="K135" i="6"/>
  <c r="F113" i="7"/>
  <c r="O113" i="7" s="1"/>
  <c r="S113" i="7" s="1"/>
  <c r="F112" i="7"/>
  <c r="N112" i="7" s="1"/>
  <c r="S112" i="7" s="1"/>
  <c r="F107" i="7"/>
  <c r="I107" i="7" s="1"/>
  <c r="I118" i="7" s="1"/>
  <c r="S109" i="6"/>
  <c r="L140" i="8"/>
  <c r="I6" i="14"/>
  <c r="T118" i="6"/>
  <c r="N145" i="6" s="1"/>
  <c r="I6" i="13" s="1"/>
  <c r="F109" i="7"/>
  <c r="K109" i="7" s="1"/>
  <c r="K118" i="7" s="1"/>
  <c r="F114" i="7"/>
  <c r="P114" i="7" s="1"/>
  <c r="S114" i="7" s="1"/>
  <c r="F133" i="7"/>
  <c r="R133" i="7" s="1"/>
  <c r="S133" i="7" s="1"/>
  <c r="F132" i="7"/>
  <c r="Q132" i="7" s="1"/>
  <c r="S132" i="7" s="1"/>
  <c r="F125" i="7"/>
  <c r="J125" i="7" s="1"/>
  <c r="J135" i="7" s="1"/>
  <c r="F146" i="6"/>
  <c r="J30" i="11" s="1"/>
  <c r="J6" i="14"/>
  <c r="F134" i="7"/>
  <c r="T134" i="7" s="1"/>
  <c r="T135" i="7" s="1"/>
  <c r="P146" i="7" s="1"/>
  <c r="P147" i="7" s="1"/>
  <c r="F124" i="7"/>
  <c r="I124" i="7" s="1"/>
  <c r="S124" i="7" s="1"/>
  <c r="H68" i="8"/>
  <c r="F68" i="8"/>
  <c r="E80" i="8"/>
  <c r="H124" i="8"/>
  <c r="G124" i="8"/>
  <c r="F124" i="8"/>
  <c r="G104" i="8"/>
  <c r="F104" i="8"/>
  <c r="H104" i="8"/>
  <c r="H121" i="8"/>
  <c r="G121" i="8"/>
  <c r="F121" i="8"/>
  <c r="G110" i="8"/>
  <c r="F110" i="8"/>
  <c r="H110" i="8"/>
  <c r="G101" i="8"/>
  <c r="F101" i="8"/>
  <c r="H101" i="8"/>
  <c r="H119" i="8"/>
  <c r="G119" i="8"/>
  <c r="F119" i="8"/>
  <c r="G32" i="11"/>
  <c r="G34" i="11" s="1"/>
  <c r="K143" i="6"/>
  <c r="G102" i="8"/>
  <c r="F102" i="8"/>
  <c r="H102" i="8"/>
  <c r="N101" i="7"/>
  <c r="S95" i="7"/>
  <c r="H18" i="5"/>
  <c r="D22" i="13"/>
  <c r="D23" i="13" s="1"/>
  <c r="D29" i="13" s="1"/>
  <c r="D22" i="14"/>
  <c r="D23" i="14" s="1"/>
  <c r="F20" i="5"/>
  <c r="F17" i="5" s="1"/>
  <c r="D139" i="10"/>
  <c r="F139" i="10" s="1"/>
  <c r="J7" i="14" s="1"/>
  <c r="E146" i="7"/>
  <c r="D139" i="8" s="1"/>
  <c r="E139" i="8" s="1"/>
  <c r="D137" i="8"/>
  <c r="H125" i="8"/>
  <c r="G125" i="8"/>
  <c r="F125" i="8"/>
  <c r="H123" i="7"/>
  <c r="H118" i="8"/>
  <c r="G118" i="8"/>
  <c r="F118" i="8"/>
  <c r="J6" i="13"/>
  <c r="P147" i="6"/>
  <c r="G42" i="5"/>
  <c r="F108" i="7"/>
  <c r="J108" i="7" s="1"/>
  <c r="S129" i="6"/>
  <c r="N135" i="6"/>
  <c r="F42" i="5"/>
  <c r="F44" i="5" s="1"/>
  <c r="F45" i="5" s="1"/>
  <c r="D128" i="10"/>
  <c r="F116" i="10"/>
  <c r="F128" i="10" s="1"/>
  <c r="H7" i="14"/>
  <c r="H8" i="14" s="1"/>
  <c r="H6" i="13"/>
  <c r="D100" i="8"/>
  <c r="D112" i="8" s="1"/>
  <c r="E118" i="7"/>
  <c r="S122" i="6"/>
  <c r="G135" i="6"/>
  <c r="D51" i="5"/>
  <c r="D52" i="5"/>
  <c r="H126" i="8"/>
  <c r="G126" i="8"/>
  <c r="F126" i="8"/>
  <c r="H117" i="8"/>
  <c r="G117" i="8"/>
  <c r="F117" i="8"/>
  <c r="F111" i="7"/>
  <c r="M111" i="7" s="1"/>
  <c r="O118" i="6"/>
  <c r="S113" i="6"/>
  <c r="G107" i="8"/>
  <c r="F107" i="8"/>
  <c r="H107" i="8"/>
  <c r="G118" i="6"/>
  <c r="S105" i="6"/>
  <c r="P135" i="6"/>
  <c r="S131" i="6"/>
  <c r="H106" i="7"/>
  <c r="C9" i="13"/>
  <c r="C16" i="13" s="1"/>
  <c r="E17" i="5"/>
  <c r="E23" i="5"/>
  <c r="E25" i="5" s="1"/>
  <c r="G105" i="8"/>
  <c r="F105" i="8"/>
  <c r="H105" i="8"/>
  <c r="H89" i="7"/>
  <c r="F101" i="7"/>
  <c r="H122" i="8"/>
  <c r="G122" i="8"/>
  <c r="F122" i="8"/>
  <c r="S105" i="7"/>
  <c r="G118" i="7"/>
  <c r="S90" i="7"/>
  <c r="I101" i="7"/>
  <c r="S101" i="6"/>
  <c r="G106" i="8"/>
  <c r="F106" i="8"/>
  <c r="H106" i="8"/>
  <c r="H127" i="8"/>
  <c r="G127" i="8"/>
  <c r="J21" i="13" s="1"/>
  <c r="F127" i="8"/>
  <c r="L112" i="8"/>
  <c r="M138" i="8"/>
  <c r="J19" i="5" s="1"/>
  <c r="D138" i="10"/>
  <c r="F138" i="10" s="1"/>
  <c r="I7" i="14" s="1"/>
  <c r="E145" i="7"/>
  <c r="D138" i="8" s="1"/>
  <c r="C24" i="14"/>
  <c r="C34" i="13"/>
  <c r="H123" i="8"/>
  <c r="G123" i="8"/>
  <c r="F123" i="8"/>
  <c r="H120" i="8"/>
  <c r="G120" i="8"/>
  <c r="F120" i="8"/>
  <c r="G108" i="8"/>
  <c r="F108" i="8"/>
  <c r="H108" i="8"/>
  <c r="F116" i="7"/>
  <c r="R116" i="7" s="1"/>
  <c r="F127" i="7"/>
  <c r="L127" i="7" s="1"/>
  <c r="S98" i="7"/>
  <c r="Q101" i="7"/>
  <c r="F115" i="7"/>
  <c r="Q115" i="7" s="1"/>
  <c r="S94" i="7"/>
  <c r="M101" i="7"/>
  <c r="D112" i="10"/>
  <c r="F100" i="10"/>
  <c r="F112" i="10" s="1"/>
  <c r="S125" i="6"/>
  <c r="J135" i="6"/>
  <c r="F118" i="6"/>
  <c r="C138" i="8"/>
  <c r="E147" i="6"/>
  <c r="G111" i="8"/>
  <c r="F111" i="8"/>
  <c r="H111" i="8"/>
  <c r="L135" i="6"/>
  <c r="S127" i="6"/>
  <c r="C112" i="8"/>
  <c r="H84" i="7"/>
  <c r="S72" i="7"/>
  <c r="S84" i="7" s="1"/>
  <c r="K143" i="7" s="1"/>
  <c r="F130" i="7"/>
  <c r="O130" i="7" s="1"/>
  <c r="S99" i="7"/>
  <c r="R101" i="7"/>
  <c r="F126" i="7"/>
  <c r="K126" i="7" s="1"/>
  <c r="F110" i="7"/>
  <c r="L110" i="7" s="1"/>
  <c r="F131" i="7"/>
  <c r="P131" i="7" s="1"/>
  <c r="J118" i="6"/>
  <c r="S108" i="6"/>
  <c r="M139" i="8"/>
  <c r="K19" i="5" s="1"/>
  <c r="F129" i="7"/>
  <c r="N129" i="7" s="1"/>
  <c r="P101" i="7"/>
  <c r="S97" i="7"/>
  <c r="S92" i="7"/>
  <c r="K101" i="7"/>
  <c r="F117" i="7"/>
  <c r="T117" i="7" s="1"/>
  <c r="C128" i="8"/>
  <c r="H118" i="6"/>
  <c r="S106" i="6"/>
  <c r="F145" i="6"/>
  <c r="I30" i="11" s="1"/>
  <c r="G101" i="7"/>
  <c r="S88" i="7"/>
  <c r="S130" i="6"/>
  <c r="O135" i="6"/>
  <c r="G41" i="5"/>
  <c r="G109" i="8"/>
  <c r="F109" i="8"/>
  <c r="H109" i="8"/>
  <c r="G103" i="8"/>
  <c r="F103" i="8"/>
  <c r="H103" i="8"/>
  <c r="F128" i="7"/>
  <c r="M128" i="7" s="1"/>
  <c r="S133" i="6"/>
  <c r="R135" i="6"/>
  <c r="D116" i="8"/>
  <c r="D128" i="8" s="1"/>
  <c r="E135" i="7"/>
  <c r="D147" i="7"/>
  <c r="F135" i="6"/>
  <c r="H123" i="6"/>
  <c r="G19" i="13"/>
  <c r="H21" i="13"/>
  <c r="J19" i="13" l="1"/>
  <c r="R135" i="7"/>
  <c r="P118" i="7"/>
  <c r="Q135" i="7"/>
  <c r="H84" i="8"/>
  <c r="N118" i="7"/>
  <c r="O118" i="7"/>
  <c r="F84" i="8"/>
  <c r="G84" i="8"/>
  <c r="F137" i="8" s="1"/>
  <c r="I18" i="5" s="1"/>
  <c r="S109" i="7"/>
  <c r="S107" i="7"/>
  <c r="I8" i="14"/>
  <c r="J8" i="14"/>
  <c r="S125" i="7"/>
  <c r="G44" i="5"/>
  <c r="G45" i="5" s="1"/>
  <c r="F22" i="14" s="1"/>
  <c r="F23" i="14" s="1"/>
  <c r="E100" i="8"/>
  <c r="H100" i="8" s="1"/>
  <c r="F147" i="6"/>
  <c r="I135" i="7"/>
  <c r="F23" i="5"/>
  <c r="F25" i="5" s="1"/>
  <c r="F50" i="5" s="1"/>
  <c r="H32" i="11"/>
  <c r="H34" i="11" s="1"/>
  <c r="L144" i="6"/>
  <c r="E147" i="7"/>
  <c r="D33" i="13"/>
  <c r="C36" i="13"/>
  <c r="C38" i="13" s="1"/>
  <c r="C40" i="13" s="1"/>
  <c r="E50" i="5"/>
  <c r="E51" i="5" s="1"/>
  <c r="H135" i="7"/>
  <c r="S123" i="7"/>
  <c r="D140" i="8"/>
  <c r="E137" i="8"/>
  <c r="E138" i="8"/>
  <c r="C140" i="8"/>
  <c r="Q118" i="7"/>
  <c r="S115" i="7"/>
  <c r="S118" i="6"/>
  <c r="F135" i="7"/>
  <c r="F146" i="7"/>
  <c r="O143" i="6"/>
  <c r="K147" i="6"/>
  <c r="H7" i="5" s="1"/>
  <c r="H8" i="5" s="1"/>
  <c r="G11" i="14"/>
  <c r="G13" i="14" s="1"/>
  <c r="G17" i="14" s="1"/>
  <c r="G20" i="14" s="1"/>
  <c r="H15" i="5"/>
  <c r="E22" i="14"/>
  <c r="E23" i="14" s="1"/>
  <c r="E22" i="13"/>
  <c r="E23" i="13" s="1"/>
  <c r="E29" i="13" s="1"/>
  <c r="G20" i="5"/>
  <c r="D5" i="13"/>
  <c r="K135" i="7"/>
  <c r="S126" i="7"/>
  <c r="M135" i="7"/>
  <c r="S128" i="7"/>
  <c r="S130" i="7"/>
  <c r="O135" i="7"/>
  <c r="M140" i="8"/>
  <c r="P135" i="7"/>
  <c r="S131" i="7"/>
  <c r="L118" i="7"/>
  <c r="S110" i="7"/>
  <c r="H135" i="6"/>
  <c r="S123" i="6"/>
  <c r="S135" i="6" s="1"/>
  <c r="S129" i="7"/>
  <c r="N135" i="7"/>
  <c r="E116" i="8"/>
  <c r="O143" i="7"/>
  <c r="K147" i="7"/>
  <c r="H12" i="5" s="1"/>
  <c r="S127" i="7"/>
  <c r="L135" i="7"/>
  <c r="F145" i="7"/>
  <c r="H118" i="7"/>
  <c r="S106" i="7"/>
  <c r="F140" i="10"/>
  <c r="S108" i="7"/>
  <c r="J118" i="7"/>
  <c r="H101" i="7"/>
  <c r="S89" i="7"/>
  <c r="S101" i="7" s="1"/>
  <c r="L144" i="7" s="1"/>
  <c r="T118" i="7"/>
  <c r="N145" i="7" s="1"/>
  <c r="G122" i="7"/>
  <c r="I21" i="13"/>
  <c r="S116" i="7"/>
  <c r="R118" i="7"/>
  <c r="F118" i="7"/>
  <c r="S111" i="7"/>
  <c r="M118" i="7"/>
  <c r="D24" i="14"/>
  <c r="D34" i="13"/>
  <c r="E112" i="8" l="1"/>
  <c r="F100" i="8"/>
  <c r="G100" i="8"/>
  <c r="F138" i="8" s="1"/>
  <c r="J18" i="5" s="1"/>
  <c r="E140" i="8"/>
  <c r="F52" i="5"/>
  <c r="F22" i="13"/>
  <c r="F23" i="13" s="1"/>
  <c r="F29" i="13" s="1"/>
  <c r="H20" i="5"/>
  <c r="H17" i="5" s="1"/>
  <c r="F147" i="7"/>
  <c r="S118" i="7"/>
  <c r="M145" i="7" s="1"/>
  <c r="O145" i="7" s="1"/>
  <c r="F51" i="5"/>
  <c r="E52" i="5"/>
  <c r="O144" i="7"/>
  <c r="L147" i="7"/>
  <c r="I12" i="5" s="1"/>
  <c r="I19" i="13"/>
  <c r="O144" i="6"/>
  <c r="L147" i="6"/>
  <c r="I7" i="5" s="1"/>
  <c r="I8" i="5" s="1"/>
  <c r="H11" i="14"/>
  <c r="H13" i="14" s="1"/>
  <c r="H17" i="14" s="1"/>
  <c r="H20" i="14" s="1"/>
  <c r="I15" i="5"/>
  <c r="E24" i="14"/>
  <c r="E34" i="13"/>
  <c r="F24" i="14"/>
  <c r="F34" i="13"/>
  <c r="I32" i="11"/>
  <c r="I34" i="11" s="1"/>
  <c r="M145" i="6"/>
  <c r="H42" i="5"/>
  <c r="D9" i="13"/>
  <c r="D16" i="13" s="1"/>
  <c r="E5" i="13"/>
  <c r="H41" i="5"/>
  <c r="G135" i="7"/>
  <c r="S122" i="7"/>
  <c r="S135" i="7" s="1"/>
  <c r="N146" i="7" s="1"/>
  <c r="O146" i="7" s="1"/>
  <c r="H116" i="8"/>
  <c r="G116" i="8"/>
  <c r="F139" i="8" s="1"/>
  <c r="K18" i="5" s="1"/>
  <c r="F116" i="8"/>
  <c r="E128" i="8"/>
  <c r="J32" i="11"/>
  <c r="J34" i="11" s="1"/>
  <c r="N146" i="6"/>
  <c r="G17" i="5"/>
  <c r="G23" i="5"/>
  <c r="G25" i="5" s="1"/>
  <c r="E33" i="13"/>
  <c r="D36" i="13"/>
  <c r="D38" i="13" s="1"/>
  <c r="H23" i="5" l="1"/>
  <c r="H25" i="5" s="1"/>
  <c r="H50" i="5" s="1"/>
  <c r="M147" i="7"/>
  <c r="J12" i="5" s="1"/>
  <c r="O147" i="7"/>
  <c r="N147" i="7"/>
  <c r="K12" i="5" s="1"/>
  <c r="D40" i="13"/>
  <c r="F5" i="13"/>
  <c r="E9" i="13"/>
  <c r="E16" i="13" s="1"/>
  <c r="F140" i="8"/>
  <c r="O145" i="6"/>
  <c r="M147" i="6"/>
  <c r="J7" i="5" s="1"/>
  <c r="J8" i="5" s="1"/>
  <c r="G50" i="5"/>
  <c r="I11" i="14"/>
  <c r="I13" i="14" s="1"/>
  <c r="I17" i="14" s="1"/>
  <c r="I20" i="14" s="1"/>
  <c r="J15" i="5"/>
  <c r="F33" i="13"/>
  <c r="E36" i="13"/>
  <c r="E38" i="13" s="1"/>
  <c r="O146" i="6"/>
  <c r="N147" i="6"/>
  <c r="K7" i="5" s="1"/>
  <c r="K8" i="5" s="1"/>
  <c r="H44" i="5"/>
  <c r="H45" i="5" s="1"/>
  <c r="I41" i="5"/>
  <c r="I42" i="5"/>
  <c r="J11" i="14"/>
  <c r="J13" i="14" s="1"/>
  <c r="J17" i="14" s="1"/>
  <c r="J20" i="14" s="1"/>
  <c r="K15" i="5"/>
  <c r="I44" i="5" l="1"/>
  <c r="I45" i="5" s="1"/>
  <c r="H22" i="13" s="1"/>
  <c r="H23" i="13" s="1"/>
  <c r="H29" i="13" s="1"/>
  <c r="G22" i="13"/>
  <c r="G23" i="13" s="1"/>
  <c r="G29" i="13" s="1"/>
  <c r="G22" i="14"/>
  <c r="G23" i="14" s="1"/>
  <c r="I20" i="5"/>
  <c r="K41" i="5"/>
  <c r="K42" i="5"/>
  <c r="J41" i="5"/>
  <c r="O147" i="6"/>
  <c r="G51" i="5"/>
  <c r="G52" i="5"/>
  <c r="G5" i="13"/>
  <c r="F9" i="13"/>
  <c r="F16" i="13" s="1"/>
  <c r="E40" i="13"/>
  <c r="G33" i="13"/>
  <c r="F36" i="13"/>
  <c r="F38" i="13" s="1"/>
  <c r="J42" i="5"/>
  <c r="J20" i="5" l="1"/>
  <c r="J17" i="5" s="1"/>
  <c r="H22" i="14"/>
  <c r="H23" i="14" s="1"/>
  <c r="H24" i="14" s="1"/>
  <c r="J44" i="5"/>
  <c r="J45" i="5" s="1"/>
  <c r="G9" i="13"/>
  <c r="G16" i="13" s="1"/>
  <c r="G24" i="14"/>
  <c r="G34" i="13"/>
  <c r="H33" i="13" s="1"/>
  <c r="F40" i="13"/>
  <c r="K44" i="5"/>
  <c r="K45" i="5" s="1"/>
  <c r="H52" i="5"/>
  <c r="H51" i="5"/>
  <c r="I17" i="5"/>
  <c r="I23" i="5"/>
  <c r="I25" i="5" s="1"/>
  <c r="H5" i="13" s="1"/>
  <c r="H34" i="13" l="1"/>
  <c r="I33" i="13" s="1"/>
  <c r="J23" i="5"/>
  <c r="J25" i="5" s="1"/>
  <c r="J50" i="5" s="1"/>
  <c r="H9" i="13"/>
  <c r="H16" i="13" s="1"/>
  <c r="I22" i="14"/>
  <c r="I23" i="14" s="1"/>
  <c r="I22" i="13"/>
  <c r="I23" i="13" s="1"/>
  <c r="I29" i="13" s="1"/>
  <c r="K20" i="5"/>
  <c r="J22" i="14"/>
  <c r="J23" i="14" s="1"/>
  <c r="J22" i="13"/>
  <c r="J23" i="13" s="1"/>
  <c r="J29" i="13" s="1"/>
  <c r="G36" i="13"/>
  <c r="G38" i="13" s="1"/>
  <c r="G40" i="13" s="1"/>
  <c r="I50" i="5"/>
  <c r="I51" i="5" s="1"/>
  <c r="H36" i="13" l="1"/>
  <c r="H38" i="13" s="1"/>
  <c r="H40" i="13" s="1"/>
  <c r="I5" i="13"/>
  <c r="I9" i="13" s="1"/>
  <c r="I16" i="13" s="1"/>
  <c r="J52" i="5"/>
  <c r="K17" i="5"/>
  <c r="K23" i="5"/>
  <c r="K25" i="5" s="1"/>
  <c r="J24" i="14"/>
  <c r="J34" i="13"/>
  <c r="I24" i="14"/>
  <c r="I34" i="13"/>
  <c r="J33" i="13" s="1"/>
  <c r="I52" i="5"/>
  <c r="J51" i="5"/>
  <c r="J5" i="13" l="1"/>
  <c r="J9" i="13" s="1"/>
  <c r="J16" i="13" s="1"/>
  <c r="J36" i="13"/>
  <c r="J38" i="13" s="1"/>
  <c r="I36" i="13"/>
  <c r="I38" i="13" s="1"/>
  <c r="I40" i="13" s="1"/>
  <c r="K50" i="5"/>
  <c r="K51" i="5" s="1"/>
  <c r="J55" i="5" s="1"/>
  <c r="G28" i="5" a="1"/>
  <c r="G28" i="5" s="1"/>
  <c r="G29" i="5"/>
  <c r="J40" i="13" l="1"/>
  <c r="G30" i="5"/>
  <c r="K55" i="5" a="1"/>
  <c r="K55" i="5" s="1"/>
  <c r="G31" i="5" s="1"/>
  <c r="K52" i="5"/>
</calcChain>
</file>

<file path=xl/sharedStrings.xml><?xml version="1.0" encoding="utf-8"?>
<sst xmlns="http://schemas.openxmlformats.org/spreadsheetml/2006/main" count="1773" uniqueCount="274">
  <si>
    <t xml:space="preserve">UNIVERSIDAD DE CIENCIAS EMPRESARIALES Y SOCIALES
</t>
  </si>
  <si>
    <t xml:space="preserve">FACULTAD DE CIENCIAS ECONÓMICAS
</t>
  </si>
  <si>
    <t xml:space="preserve">Licenciatura en Administración de Empresas
</t>
  </si>
  <si>
    <t>Planeamiento Estratégico de Negocios</t>
  </si>
  <si>
    <t>Cuerpo Docente:</t>
  </si>
  <si>
    <t>Profesor Titular Dr. Obdulio Durán</t>
  </si>
  <si>
    <t>Profesora Adjunta Eliana N, Ungra.</t>
  </si>
  <si>
    <t>Tutor: Dr. Obdulio Durán</t>
  </si>
  <si>
    <t>Autores:</t>
  </si>
  <si>
    <t>Bárbara Patricia Gordon – N.º Matrícula: 73.085</t>
  </si>
  <si>
    <t>Marrero, Daniela - N.º Matrícula: 113.315</t>
  </si>
  <si>
    <t>Aramburu, Gastón - N.º Matrícula: 56.609</t>
  </si>
  <si>
    <t>Año 2021 - Sede Centro</t>
  </si>
  <si>
    <t>ANÁLISIS DE LAS VARIACIONES</t>
  </si>
  <si>
    <t>Variaciones</t>
  </si>
  <si>
    <t>Período 1</t>
  </si>
  <si>
    <t>Período 2</t>
  </si>
  <si>
    <t>Período 3</t>
  </si>
  <si>
    <t>Período 4</t>
  </si>
  <si>
    <t>Período 5</t>
  </si>
  <si>
    <t>Período 6</t>
  </si>
  <si>
    <t>Período 7</t>
  </si>
  <si>
    <t>Período 8</t>
  </si>
  <si>
    <t>Cantidad demandada</t>
  </si>
  <si>
    <t>Precio de venta</t>
  </si>
  <si>
    <t>Costo de insumos</t>
  </si>
  <si>
    <t>Salarios</t>
  </si>
  <si>
    <r>
      <rPr>
        <b/>
        <u/>
        <sz val="10"/>
        <color theme="1"/>
        <rFont val="Arial"/>
      </rPr>
      <t>Manual de usuario</t>
    </r>
    <r>
      <rPr>
        <b/>
        <u/>
        <sz val="10"/>
        <color theme="1"/>
        <rFont val="Arial"/>
      </rPr>
      <t xml:space="preserve">: </t>
    </r>
  </si>
  <si>
    <t xml:space="preserve">Para realizar análisis de sensibilidad se debe modificar las celdas de color: </t>
  </si>
  <si>
    <t>Para ver reflejados aumentos en las variables, se deberán ingresar valores mayores a uno. Por ejemplo: 1,2 significa un aumento del 20%.</t>
  </si>
  <si>
    <t>Si desea una disminución de las variables, los valores ingresados deberán ser menores a uno. Por ejemplo: 0,8 significa una disminución del 20%.</t>
  </si>
  <si>
    <t>Para restablecer el comando, deberá ingresar el número 1 en todos los valores a operar, o bien hacer click en el botón Restablecer.</t>
  </si>
  <si>
    <t>Costos y precios unitarios</t>
  </si>
  <si>
    <t>Concepto</t>
  </si>
  <si>
    <t>Precio unitario</t>
  </si>
  <si>
    <t>Descuento a los canales</t>
  </si>
  <si>
    <t>Costo insumos</t>
  </si>
  <si>
    <t>Sueldos y costos laborales</t>
  </si>
  <si>
    <t>Sueldos y costos laborales administrativos</t>
  </si>
  <si>
    <t>Sueldos y costos laborales comerciales</t>
  </si>
  <si>
    <t>Sueldos y costos laborales operativos</t>
  </si>
  <si>
    <t>Políticas</t>
  </si>
  <si>
    <t>Pronóstico de ventas</t>
  </si>
  <si>
    <t>Política de cobros</t>
  </si>
  <si>
    <t>Política de pagos</t>
  </si>
  <si>
    <t>Tamaño de mercado (Q)</t>
  </si>
  <si>
    <t>Política de inventarios</t>
  </si>
  <si>
    <t>Just in Time</t>
  </si>
  <si>
    <t>Market share</t>
  </si>
  <si>
    <t>Costos y precios</t>
  </si>
  <si>
    <t>Descuento por canales</t>
  </si>
  <si>
    <t>Alícuotas impositivas</t>
  </si>
  <si>
    <t>Incluye Gerente General, Jefe Administración y 4 administrativos</t>
  </si>
  <si>
    <t>IVA</t>
  </si>
  <si>
    <t>Incluye sueldos Jefe comercial y 10 vendedores</t>
  </si>
  <si>
    <t>IIBB</t>
  </si>
  <si>
    <t>Incluye sueldos Jefe Desarrollo y 10 operarios</t>
  </si>
  <si>
    <t>Ganancias</t>
  </si>
  <si>
    <t>Inversión Inicial</t>
  </si>
  <si>
    <t>Propia (USD)</t>
  </si>
  <si>
    <t>De terceros (USD)</t>
  </si>
  <si>
    <t>Cotizacion USD (1)</t>
  </si>
  <si>
    <t>Inversion total (ARS)</t>
  </si>
  <si>
    <t>(1) Recuperado de http://www.bcra.gob.ar/PublicacionesEstadisticas/Cotizaciones_por_fecha_2.asp</t>
  </si>
  <si>
    <t>CASH FLOW PROYECTADO MONEDA NOMINAL</t>
  </si>
  <si>
    <t>Período 0</t>
  </si>
  <si>
    <t>Modelo de Ingresos</t>
  </si>
  <si>
    <t>Cobranzas</t>
  </si>
  <si>
    <t>Total Ingresos</t>
  </si>
  <si>
    <t>Modelo Egresos</t>
  </si>
  <si>
    <t>Pago a proveedores</t>
  </si>
  <si>
    <t>Gastos de Estructura</t>
  </si>
  <si>
    <t>Gastos Operativos</t>
  </si>
  <si>
    <t>Gastos Comerciales</t>
  </si>
  <si>
    <t>Gastos Financieros</t>
  </si>
  <si>
    <t>Impuestos</t>
  </si>
  <si>
    <t>Ingresos Brutos</t>
  </si>
  <si>
    <t>Impuesto a las Ganancias</t>
  </si>
  <si>
    <t>Inversión</t>
  </si>
  <si>
    <t>Total Egresos</t>
  </si>
  <si>
    <t>Flujo de Fondos Proyectado</t>
  </si>
  <si>
    <t>Tasa de descuento</t>
  </si>
  <si>
    <t>VAN</t>
  </si>
  <si>
    <r>
      <rPr>
        <sz val="10"/>
        <color theme="1"/>
        <rFont val="Arial"/>
      </rPr>
      <t xml:space="preserve">Riesgo soberano </t>
    </r>
    <r>
      <rPr>
        <vertAlign val="superscript"/>
        <sz val="10"/>
        <color theme="1"/>
        <rFont val="Arial"/>
      </rPr>
      <t>(1)</t>
    </r>
  </si>
  <si>
    <t>TIR</t>
  </si>
  <si>
    <r>
      <rPr>
        <sz val="10"/>
        <color theme="1"/>
        <rFont val="Arial"/>
      </rPr>
      <t xml:space="preserve">Riesgo país </t>
    </r>
    <r>
      <rPr>
        <vertAlign val="superscript"/>
        <sz val="10"/>
        <color theme="1"/>
        <rFont val="Arial"/>
      </rPr>
      <t>(2)</t>
    </r>
  </si>
  <si>
    <t>Payback descontado</t>
  </si>
  <si>
    <t>Años</t>
  </si>
  <si>
    <t>Inflación</t>
  </si>
  <si>
    <t>Meses</t>
  </si>
  <si>
    <t>Riesgo de la actividad</t>
  </si>
  <si>
    <t>Riesgo del negocio</t>
  </si>
  <si>
    <t>Total</t>
  </si>
  <si>
    <t>(1) Recuperado de: https://datosmacro.expansion.com/bono</t>
  </si>
  <si>
    <t>(2) Recuperado de: http://www.ambito.com/economia/mercados/riesgo-pais/</t>
  </si>
  <si>
    <t>Cash Flow para cálculo del impuesto a las ganancias</t>
  </si>
  <si>
    <t>Total ingresos</t>
  </si>
  <si>
    <t>Total egresos (sin IIGG)</t>
  </si>
  <si>
    <t>Amortizaciones</t>
  </si>
  <si>
    <t>Flujo de fondos (sin IIGG)</t>
  </si>
  <si>
    <t>Impuesto a las ganancias</t>
  </si>
  <si>
    <t>Cálculo del Payback descontado</t>
  </si>
  <si>
    <t>Flujo de fondos descontados</t>
  </si>
  <si>
    <t>Flujo de fondos descontados acumulados</t>
  </si>
  <si>
    <t>Fracciones anuales</t>
  </si>
  <si>
    <t>Subpresupuesto de ventas</t>
  </si>
  <si>
    <t>Subpresupuesto de cobranzas</t>
  </si>
  <si>
    <t>Cantidad</t>
  </si>
  <si>
    <t>Importe Neto</t>
  </si>
  <si>
    <t>IVA DF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</si>
  <si>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</si>
  <si>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</si>
  <si>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</si>
  <si>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</si>
  <si>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</si>
  <si>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</si>
  <si>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</si>
  <si>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</si>
  <si>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</si>
  <si>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</si>
  <si>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</si>
  <si>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</si>
  <si>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Diferido</t>
  </si>
  <si>
    <t>Diferido período 1</t>
  </si>
  <si>
    <t>Diferido período 2</t>
  </si>
  <si>
    <t>Diferido período 3</t>
  </si>
  <si>
    <t>Diferido período 4</t>
  </si>
  <si>
    <t>Diferido período 5</t>
  </si>
  <si>
    <t>Diferido período 6</t>
  </si>
  <si>
    <t>Diferido período 7</t>
  </si>
  <si>
    <t>Períodos</t>
  </si>
  <si>
    <t>Subpresupuesto de compras</t>
  </si>
  <si>
    <t>Subpresupuesto de pagos</t>
  </si>
  <si>
    <t>IVA CF</t>
  </si>
  <si>
    <t>Subpresupuesto de IVA</t>
  </si>
  <si>
    <t>Subpresupuesto de Ingresos Brutos</t>
  </si>
  <si>
    <t>Débito Fiscal</t>
  </si>
  <si>
    <t>Crédito Fiscal</t>
  </si>
  <si>
    <t>Saldo técnico</t>
  </si>
  <si>
    <t>Saldo a favor</t>
  </si>
  <si>
    <t>IVA a pagar</t>
  </si>
  <si>
    <t>Mes de Pago</t>
  </si>
  <si>
    <t>Ventas</t>
  </si>
  <si>
    <t>IIBB a pagar</t>
  </si>
  <si>
    <t>Mes de pago</t>
  </si>
  <si>
    <t>Enero Año 2</t>
  </si>
  <si>
    <t>IVA a Pagar</t>
  </si>
  <si>
    <t>Enero Año 3</t>
  </si>
  <si>
    <t>Enero Año 4</t>
  </si>
  <si>
    <t>Enero Año 5</t>
  </si>
  <si>
    <t>Enero Año 6</t>
  </si>
  <si>
    <t>Enero Año 7</t>
  </si>
  <si>
    <t>Enero Año 8</t>
  </si>
  <si>
    <t>Enero Año 9</t>
  </si>
  <si>
    <t>Subpresupuesto IVA anualizado</t>
  </si>
  <si>
    <t>Subpresupuesto de Ingresos Brutos anualizado</t>
  </si>
  <si>
    <t>Período</t>
  </si>
  <si>
    <t>Pago anual</t>
  </si>
  <si>
    <t>Subpresupuesto de inventario</t>
  </si>
  <si>
    <t>Inventario inicial</t>
  </si>
  <si>
    <t>Utilidades compradas</t>
  </si>
  <si>
    <t>Unidades vendidas</t>
  </si>
  <si>
    <t>Inventario final</t>
  </si>
  <si>
    <t>Inventario ($)</t>
  </si>
  <si>
    <t>Subpresupuesto de inventario anualizado</t>
  </si>
  <si>
    <t>Inventario (Q)</t>
  </si>
  <si>
    <t>Costo de mercadería vendida</t>
  </si>
  <si>
    <t>Existencia Inicial</t>
  </si>
  <si>
    <t>Compras</t>
  </si>
  <si>
    <t>Existencia Final</t>
  </si>
  <si>
    <t>CMV</t>
  </si>
  <si>
    <t>Costo de mercadería vendida anualizado</t>
  </si>
  <si>
    <t>Subpresupuesto de Gastos de Estructura</t>
  </si>
  <si>
    <t>Mantenimiento</t>
  </si>
  <si>
    <t>Servicio de agua</t>
  </si>
  <si>
    <t>Servicio de luz</t>
  </si>
  <si>
    <t>Servicio de limpieza</t>
  </si>
  <si>
    <t>Telefonía e internet</t>
  </si>
  <si>
    <t>Impuestos municipales</t>
  </si>
  <si>
    <t>Seguros varios</t>
  </si>
  <si>
    <t>Viáticos</t>
  </si>
  <si>
    <t>Gastos de librería</t>
  </si>
  <si>
    <t>Gastos de representación Directorio</t>
  </si>
  <si>
    <t>Honorarios Directorio</t>
  </si>
  <si>
    <t>Capacitación de empleados</t>
  </si>
  <si>
    <t>sobre sueldos</t>
  </si>
  <si>
    <t>Total Gastos de Estructura</t>
  </si>
  <si>
    <t>Subpresupuesto de Gastos Operativos</t>
  </si>
  <si>
    <t>Seguridad e Higiene</t>
  </si>
  <si>
    <t>Contrato de Logística</t>
  </si>
  <si>
    <t>Total Gastos Operativos</t>
  </si>
  <si>
    <t>Subpresupuesto de Gastos Comerciales</t>
  </si>
  <si>
    <t>Comisiones a vendedores (6%)</t>
  </si>
  <si>
    <t>Investigación de Mercado</t>
  </si>
  <si>
    <t>Publicidad</t>
  </si>
  <si>
    <t>sobre ventas</t>
  </si>
  <si>
    <t>Total Gastos Comerciales</t>
  </si>
  <si>
    <t>Subpresupuesto de Gastos Financieros</t>
  </si>
  <si>
    <t>Gastos bancarios</t>
  </si>
  <si>
    <t>Financiación en cuotas (12%)</t>
  </si>
  <si>
    <t>Total Gastos Financieros</t>
  </si>
  <si>
    <t>Valor de origen</t>
  </si>
  <si>
    <t>Vida útil</t>
  </si>
  <si>
    <t>Amortización</t>
  </si>
  <si>
    <t>Subpresupuesto de Capital e Inversión</t>
  </si>
  <si>
    <t>Año 1</t>
  </si>
  <si>
    <t>Muebles y Útiles</t>
  </si>
  <si>
    <t>Capital de trabajo</t>
  </si>
  <si>
    <t>Inmuebles</t>
  </si>
  <si>
    <t>Inmueble</t>
  </si>
  <si>
    <t>Maquinarias</t>
  </si>
  <si>
    <t>Gastos de organización</t>
  </si>
  <si>
    <t>Equipos de Computación</t>
  </si>
  <si>
    <t>Total año 1</t>
  </si>
  <si>
    <t>Plan de prevención</t>
  </si>
  <si>
    <t>Año 2</t>
  </si>
  <si>
    <t>Plan de contingencia</t>
  </si>
  <si>
    <t>Investigación de mercado</t>
  </si>
  <si>
    <t>Publicidad para lanzamiento</t>
  </si>
  <si>
    <t>Total año 2</t>
  </si>
  <si>
    <t>Año 3</t>
  </si>
  <si>
    <t>Total año 3</t>
  </si>
  <si>
    <t>Año 4</t>
  </si>
  <si>
    <t>Total año 4</t>
  </si>
  <si>
    <t>Año 5</t>
  </si>
  <si>
    <t>Total año 5</t>
  </si>
  <si>
    <t>Año 6</t>
  </si>
  <si>
    <t>Total año 6</t>
  </si>
  <si>
    <t>Año 7</t>
  </si>
  <si>
    <t>Total año 7</t>
  </si>
  <si>
    <t>Año 8</t>
  </si>
  <si>
    <t>Total año 8</t>
  </si>
  <si>
    <t>Estado de Situación Patrimonial Proyectado</t>
  </si>
  <si>
    <t>ACTIVO CORRIENTE</t>
  </si>
  <si>
    <t>Caja y Bancos</t>
  </si>
  <si>
    <t>Créditos por ventas</t>
  </si>
  <si>
    <r>
      <rPr>
        <sz val="10"/>
        <color theme="1"/>
        <rFont val="Arial"/>
      </rPr>
      <t xml:space="preserve">Bienes de cambio </t>
    </r>
    <r>
      <rPr>
        <vertAlign val="superscript"/>
        <sz val="10"/>
        <color theme="1"/>
        <rFont val="Arial"/>
      </rPr>
      <t>(1)</t>
    </r>
  </si>
  <si>
    <t>Inversiones</t>
  </si>
  <si>
    <t>TOTAL ACTIVO CORRIENTE</t>
  </si>
  <si>
    <t>ACTIVO NO CORRIENTE</t>
  </si>
  <si>
    <t>Bienes de Uso</t>
  </si>
  <si>
    <t>TOTAL ACTIVO NO CORRIENTE</t>
  </si>
  <si>
    <t>TOTAL ACTIVO</t>
  </si>
  <si>
    <t>PASIVO CORRIENTE</t>
  </si>
  <si>
    <t>Deudas comerciales</t>
  </si>
  <si>
    <r>
      <rPr>
        <sz val="10"/>
        <color theme="1"/>
        <rFont val="Arial"/>
      </rPr>
      <t xml:space="preserve">Remuneraciones y cargas sociales </t>
    </r>
    <r>
      <rPr>
        <vertAlign val="superscript"/>
        <sz val="10"/>
        <color theme="1"/>
        <rFont val="Arial"/>
      </rPr>
      <t>(2)</t>
    </r>
  </si>
  <si>
    <t>Deudas fiscales (IVA e IIBB)</t>
  </si>
  <si>
    <t>TOTAL PASIVO CORRIENTE</t>
  </si>
  <si>
    <t>PASIVO NO CORRIENTE</t>
  </si>
  <si>
    <t>TOTAL PASIVO NO CORRIENTE</t>
  </si>
  <si>
    <t>TOTAL PASIVO</t>
  </si>
  <si>
    <t>PATRIMONIO NETO</t>
  </si>
  <si>
    <t>Capital</t>
  </si>
  <si>
    <t>Resultados no asignados</t>
  </si>
  <si>
    <t>Resultado del ejercicio</t>
  </si>
  <si>
    <t>TOTAL PATRIMONIO NETO</t>
  </si>
  <si>
    <t>PASIVO + PN</t>
  </si>
  <si>
    <t>Igualdad Patrimonial:</t>
  </si>
  <si>
    <r>
      <rPr>
        <vertAlign val="superscript"/>
        <sz val="10"/>
        <color theme="1"/>
        <rFont val="Arial"/>
      </rPr>
      <t>(1)</t>
    </r>
    <r>
      <rPr>
        <sz val="8"/>
        <color theme="1"/>
        <rFont val="Arial"/>
      </rPr>
      <t xml:space="preserve"> Política de inventario: Just in Time</t>
    </r>
  </si>
  <si>
    <r>
      <rPr>
        <vertAlign val="superscript"/>
        <sz val="10"/>
        <color theme="1"/>
        <rFont val="Arial"/>
      </rPr>
      <t>(2)</t>
    </r>
    <r>
      <rPr>
        <sz val="8"/>
        <color theme="1"/>
        <rFont val="Arial"/>
      </rPr>
      <t xml:space="preserve"> Los salarios se pagan el último día hábil de cada mes</t>
    </r>
  </si>
  <si>
    <t>Estado de Resultados Proyectado</t>
  </si>
  <si>
    <t>Ventas Brutas</t>
  </si>
  <si>
    <t>Ventas Netas</t>
  </si>
  <si>
    <t>Utilidad bruta $</t>
  </si>
  <si>
    <t>Gastos Administrativos</t>
  </si>
  <si>
    <t>Otros conceptos operativos</t>
  </si>
  <si>
    <t>Resultado Operativo</t>
  </si>
  <si>
    <t>Otros ingresos/egresos</t>
  </si>
  <si>
    <t>Resultados Financieros</t>
  </si>
  <si>
    <t>Resultado antes de intereses e impuestos (EBIT)</t>
  </si>
  <si>
    <t>Resultados financieros de terceros</t>
  </si>
  <si>
    <t>Resultado antes de impuesto (EBT)</t>
  </si>
  <si>
    <t>Resultado del Ejercicio</t>
  </si>
  <si>
    <t>Margen neto (% sobre ventas)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</si>
</sst>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&quot;$&quot;\ * #,##0_ ;_ &quot;$&quot;\ * \-#,##0_ ;_ &quot;$&quot;\ * &quot;-&quot;_ ;_ @_ "/>
    <numFmt numFmtId="165" formatCode="_ * #,##0_ ;_ * \-#,##0_ ;_ * &quot;-&quot;_ ;_ @_ "/>
    <numFmt numFmtId="166" formatCode="0.0%"/>
    <numFmt numFmtId="167" formatCode="_ &quot;$&quot;\ * #,##0.00_ ;_ &quot;$&quot;\ * \-#,##0.00_ ;_ &quot;$&quot;\ * &quot;-&quot;??_ ;_ @_ "/>
    <numFmt numFmtId="168" formatCode="_ &quot;$&quot;\ * #,##0_ ;_ &quot;$&quot;\ * \-#,##0_ ;_ &quot;$&quot;\ * &quot;-&quot;??_ ;_ @_ "/>
    <numFmt numFmtId="169" formatCode="_ &quot;$&quot;\ * #,##0.00_ ;_ &quot;$&quot;\ * \-#,##0.00_ ;_ &quot;$&quot;\ * &quot;-&quot;??.00_ ;_ @_ "/>
    <numFmt numFmtId="170" formatCode="&quot;$&quot;\ #,##0;&quot;$&quot;\ \-#,##0"/>
  </numFmts>
  <fonts count="17">
    <font>
      <sz val="11"/>
      <color theme="1"/>
      <name val="Arial"/>
    </font>
    <font>
      <sz val="11"/>
      <color theme="1"/>
      <name val="Calibri"/>
    </font>
    <font>
      <b/>
      <sz val="12"/>
      <color theme="1"/>
      <name val="Arial"/>
    </font>
    <font>
      <b/>
      <sz val="12"/>
      <color rgb="FF000000"/>
      <name val="Arial"/>
    </font>
    <font>
      <sz val="12"/>
      <color rgb="FF000000"/>
      <name val="Arial"/>
    </font>
    <font>
      <sz val="11"/>
      <name val="Calibri"/>
    </font>
    <font>
      <sz val="10"/>
      <color theme="1"/>
      <name val="Arial"/>
    </font>
    <font>
      <b/>
      <sz val="10"/>
      <color theme="1"/>
      <name val="Arial"/>
    </font>
    <font>
      <sz val="11"/>
      <name val="Arial"/>
    </font>
    <font>
      <b/>
      <u/>
      <sz val="10"/>
      <color theme="1"/>
      <name val="Arial"/>
    </font>
    <font>
      <sz val="8"/>
      <color theme="1"/>
      <name val="Arial"/>
    </font>
    <font>
      <sz val="10"/>
      <color rgb="FFFF0000"/>
      <name val="Arial"/>
    </font>
    <font>
      <b/>
      <u/>
      <sz val="10"/>
      <color theme="1"/>
      <name val="Arial"/>
    </font>
    <font>
      <vertAlign val="superscript"/>
      <sz val="10"/>
      <color theme="1"/>
      <name val="Arial"/>
    </font>
    <font>
      <sz val="14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548135"/>
        <bgColor rgb="FF548135"/>
      </patternFill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BFBFBF"/>
        <bgColor rgb="FFBFBFBF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9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/>
    <xf numFmtId="0" fontId="4" fillId="0" borderId="1" xfId="0" applyFont="1" applyBorder="1" applyAlignment="1"/>
    <xf numFmtId="0" fontId="3" fillId="0" borderId="0" xfId="0" applyFont="1" applyAlignment="1"/>
    <xf numFmtId="0" fontId="5" fillId="0" borderId="0" xfId="0" applyFont="1" applyAlignment="1"/>
    <xf numFmtId="17" fontId="1" fillId="0" borderId="0" xfId="0" applyNumberFormat="1" applyFont="1"/>
    <xf numFmtId="0" fontId="6" fillId="0" borderId="0" xfId="0" applyFont="1"/>
    <xf numFmtId="0" fontId="7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4" borderId="5" xfId="0" applyFont="1" applyFill="1" applyBorder="1" applyAlignment="1">
      <alignment horizontal="center"/>
    </xf>
    <xf numFmtId="0" fontId="9" fillId="0" borderId="0" xfId="0" applyFont="1"/>
    <xf numFmtId="0" fontId="6" fillId="4" borderId="6" xfId="0" applyFont="1" applyFill="1" applyBorder="1"/>
    <xf numFmtId="164" fontId="6" fillId="4" borderId="5" xfId="0" applyNumberFormat="1" applyFont="1" applyFill="1" applyBorder="1" applyAlignment="1">
      <alignment horizontal="center"/>
    </xf>
    <xf numFmtId="9" fontId="6" fillId="4" borderId="5" xfId="0" applyNumberFormat="1" applyFont="1" applyFill="1" applyBorder="1" applyAlignment="1">
      <alignment horizontal="center"/>
    </xf>
    <xf numFmtId="165" fontId="6" fillId="4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4" borderId="5" xfId="0" applyNumberFormat="1" applyFont="1" applyFill="1" applyBorder="1" applyAlignment="1">
      <alignment horizontal="center"/>
    </xf>
    <xf numFmtId="166" fontId="6" fillId="4" borderId="5" xfId="0" applyNumberFormat="1" applyFont="1" applyFill="1" applyBorder="1" applyAlignment="1">
      <alignment horizontal="center"/>
    </xf>
    <xf numFmtId="9" fontId="6" fillId="4" borderId="5" xfId="0" applyNumberFormat="1" applyFont="1" applyFill="1" applyBorder="1" applyAlignment="1">
      <alignment horizontal="center"/>
    </xf>
    <xf numFmtId="167" fontId="6" fillId="4" borderId="5" xfId="0" applyNumberFormat="1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0" fontId="6" fillId="0" borderId="0" xfId="0" applyFont="1" applyAlignment="1"/>
    <xf numFmtId="168" fontId="6" fillId="4" borderId="5" xfId="0" applyNumberFormat="1" applyFont="1" applyFill="1" applyBorder="1" applyAlignment="1">
      <alignment horizontal="center"/>
    </xf>
    <xf numFmtId="0" fontId="6" fillId="0" borderId="5" xfId="0" applyFont="1" applyBorder="1" applyAlignment="1"/>
    <xf numFmtId="169" fontId="6" fillId="4" borderId="5" xfId="0" applyNumberFormat="1" applyFont="1" applyFill="1" applyBorder="1" applyAlignment="1">
      <alignment horizontal="center"/>
    </xf>
    <xf numFmtId="0" fontId="10" fillId="0" borderId="0" xfId="0" applyFont="1" applyAlignment="1"/>
    <xf numFmtId="0" fontId="6" fillId="3" borderId="5" xfId="0" applyFont="1" applyFill="1" applyBorder="1"/>
    <xf numFmtId="0" fontId="7" fillId="3" borderId="10" xfId="0" applyFont="1" applyFill="1" applyBorder="1" applyAlignment="1">
      <alignment vertical="top"/>
    </xf>
    <xf numFmtId="164" fontId="7" fillId="0" borderId="11" xfId="0" applyNumberFormat="1" applyFont="1" applyBorder="1" applyAlignment="1">
      <alignment vertical="top"/>
    </xf>
    <xf numFmtId="164" fontId="7" fillId="0" borderId="12" xfId="0" applyNumberFormat="1" applyFont="1" applyBorder="1" applyAlignment="1">
      <alignment vertical="top"/>
    </xf>
    <xf numFmtId="0" fontId="7" fillId="0" borderId="13" xfId="0" applyFont="1" applyBorder="1" applyAlignment="1">
      <alignment vertical="top"/>
    </xf>
    <xf numFmtId="164" fontId="7" fillId="0" borderId="14" xfId="0" applyNumberFormat="1" applyFont="1" applyBorder="1" applyAlignment="1">
      <alignment vertical="top"/>
    </xf>
    <xf numFmtId="164" fontId="7" fillId="0" borderId="15" xfId="0" applyNumberFormat="1" applyFont="1" applyBorder="1" applyAlignment="1">
      <alignment vertical="top"/>
    </xf>
    <xf numFmtId="0" fontId="6" fillId="5" borderId="5" xfId="0" applyFont="1" applyFill="1" applyBorder="1"/>
    <xf numFmtId="164" fontId="6" fillId="5" borderId="5" xfId="0" applyNumberFormat="1" applyFont="1" applyFill="1" applyBorder="1" applyAlignment="1">
      <alignment horizontal="right"/>
    </xf>
    <xf numFmtId="0" fontId="7" fillId="0" borderId="0" xfId="0" applyFont="1"/>
    <xf numFmtId="0" fontId="7" fillId="3" borderId="5" xfId="0" applyFont="1" applyFill="1" applyBorder="1"/>
    <xf numFmtId="164" fontId="7" fillId="3" borderId="5" xfId="0" applyNumberFormat="1" applyFont="1" applyFill="1" applyBorder="1" applyAlignment="1">
      <alignment horizontal="right"/>
    </xf>
    <xf numFmtId="164" fontId="6" fillId="0" borderId="0" xfId="0" applyNumberFormat="1" applyFont="1"/>
    <xf numFmtId="164" fontId="6" fillId="0" borderId="5" xfId="0" applyNumberFormat="1" applyFont="1" applyBorder="1" applyAlignment="1">
      <alignment horizontal="right"/>
    </xf>
    <xf numFmtId="164" fontId="6" fillId="3" borderId="5" xfId="0" applyNumberFormat="1" applyFont="1" applyFill="1" applyBorder="1" applyAlignment="1">
      <alignment horizontal="right"/>
    </xf>
    <xf numFmtId="164" fontId="6" fillId="3" borderId="5" xfId="0" applyNumberFormat="1" applyFont="1" applyFill="1" applyBorder="1" applyAlignment="1">
      <alignment horizontal="right"/>
    </xf>
    <xf numFmtId="164" fontId="6" fillId="0" borderId="5" xfId="0" applyNumberFormat="1" applyFont="1" applyBorder="1"/>
    <xf numFmtId="0" fontId="7" fillId="2" borderId="5" xfId="0" applyFont="1" applyFill="1" applyBorder="1" applyAlignment="1">
      <alignment horizontal="center"/>
    </xf>
    <xf numFmtId="10" fontId="6" fillId="0" borderId="5" xfId="0" applyNumberFormat="1" applyFont="1" applyBorder="1" applyAlignment="1">
      <alignment horizontal="center"/>
    </xf>
    <xf numFmtId="0" fontId="7" fillId="0" borderId="17" xfId="0" applyFont="1" applyBorder="1" applyAlignment="1">
      <alignment horizontal="right" wrapText="1"/>
    </xf>
    <xf numFmtId="49" fontId="7" fillId="0" borderId="12" xfId="0" applyNumberFormat="1" applyFont="1" applyBorder="1" applyAlignment="1">
      <alignment wrapText="1"/>
    </xf>
    <xf numFmtId="10" fontId="6" fillId="0" borderId="5" xfId="0" applyNumberFormat="1" applyFont="1" applyBorder="1" applyAlignment="1">
      <alignment horizontal="center"/>
    </xf>
    <xf numFmtId="0" fontId="7" fillId="0" borderId="13" xfId="0" applyFont="1" applyBorder="1" applyAlignment="1">
      <alignment horizontal="right" wrapText="1"/>
    </xf>
    <xf numFmtId="49" fontId="7" fillId="0" borderId="15" xfId="0" applyNumberFormat="1" applyFont="1" applyBorder="1" applyAlignment="1">
      <alignment wrapText="1"/>
    </xf>
    <xf numFmtId="10" fontId="7" fillId="3" borderId="5" xfId="0" applyNumberFormat="1" applyFont="1" applyFill="1" applyBorder="1" applyAlignment="1">
      <alignment horizontal="center"/>
    </xf>
    <xf numFmtId="164" fontId="6" fillId="3" borderId="5" xfId="0" applyNumberFormat="1" applyFont="1" applyFill="1" applyBorder="1"/>
    <xf numFmtId="4" fontId="6" fillId="0" borderId="5" xfId="0" applyNumberFormat="1" applyFont="1" applyBorder="1"/>
    <xf numFmtId="0" fontId="6" fillId="0" borderId="5" xfId="0" applyFont="1" applyBorder="1" applyAlignment="1">
      <alignment horizontal="center"/>
    </xf>
    <xf numFmtId="165" fontId="6" fillId="0" borderId="0" xfId="0" applyNumberFormat="1" applyFont="1"/>
    <xf numFmtId="9" fontId="6" fillId="0" borderId="0" xfId="0" applyNumberFormat="1" applyFont="1" applyAlignment="1">
      <alignment horizontal="center"/>
    </xf>
    <xf numFmtId="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2" borderId="5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165" fontId="6" fillId="0" borderId="5" xfId="0" applyNumberFormat="1" applyFont="1" applyBorder="1"/>
    <xf numFmtId="164" fontId="6" fillId="0" borderId="25" xfId="0" applyNumberFormat="1" applyFont="1" applyBorder="1"/>
    <xf numFmtId="164" fontId="6" fillId="0" borderId="4" xfId="0" applyNumberFormat="1" applyFont="1" applyBorder="1"/>
    <xf numFmtId="164" fontId="6" fillId="0" borderId="27" xfId="0" applyNumberFormat="1" applyFont="1" applyBorder="1"/>
    <xf numFmtId="10" fontId="7" fillId="0" borderId="0" xfId="0" applyNumberFormat="1" applyFont="1"/>
    <xf numFmtId="165" fontId="7" fillId="3" borderId="5" xfId="0" applyNumberFormat="1" applyFont="1" applyFill="1" applyBorder="1"/>
    <xf numFmtId="164" fontId="7" fillId="3" borderId="5" xfId="0" applyNumberFormat="1" applyFont="1" applyFill="1" applyBorder="1"/>
    <xf numFmtId="0" fontId="6" fillId="0" borderId="5" xfId="0" applyFont="1" applyBorder="1" applyAlignment="1">
      <alignment horizontal="left"/>
    </xf>
    <xf numFmtId="165" fontId="6" fillId="6" borderId="5" xfId="0" applyNumberFormat="1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165" fontId="6" fillId="0" borderId="5" xfId="0" applyNumberFormat="1" applyFont="1" applyBorder="1" applyAlignment="1">
      <alignment horizontal="right"/>
    </xf>
    <xf numFmtId="164" fontId="6" fillId="0" borderId="2" xfId="0" applyNumberFormat="1" applyFont="1" applyBorder="1"/>
    <xf numFmtId="165" fontId="7" fillId="3" borderId="5" xfId="0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right"/>
    </xf>
    <xf numFmtId="0" fontId="7" fillId="5" borderId="5" xfId="0" applyFont="1" applyFill="1" applyBorder="1"/>
    <xf numFmtId="164" fontId="7" fillId="5" borderId="5" xfId="0" applyNumberFormat="1" applyFont="1" applyFill="1" applyBorder="1"/>
    <xf numFmtId="0" fontId="7" fillId="0" borderId="0" xfId="0" applyFont="1" applyAlignment="1">
      <alignment horizontal="right"/>
    </xf>
    <xf numFmtId="0" fontId="7" fillId="5" borderId="5" xfId="0" applyFont="1" applyFill="1" applyBorder="1" applyAlignment="1">
      <alignment horizontal="center"/>
    </xf>
    <xf numFmtId="164" fontId="7" fillId="5" borderId="5" xfId="0" applyNumberFormat="1" applyFont="1" applyFill="1" applyBorder="1" applyAlignment="1">
      <alignment horizontal="right"/>
    </xf>
    <xf numFmtId="165" fontId="7" fillId="3" borderId="5" xfId="0" applyNumberFormat="1" applyFont="1" applyFill="1" applyBorder="1" applyAlignment="1">
      <alignment horizontal="center"/>
    </xf>
    <xf numFmtId="0" fontId="11" fillId="0" borderId="0" xfId="0" applyFont="1"/>
    <xf numFmtId="164" fontId="6" fillId="0" borderId="5" xfId="0" applyNumberFormat="1" applyFont="1" applyBorder="1" applyAlignment="1"/>
    <xf numFmtId="0" fontId="7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33" xfId="0" applyFont="1" applyFill="1" applyBorder="1"/>
    <xf numFmtId="0" fontId="7" fillId="3" borderId="6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12" fillId="0" borderId="35" xfId="0" applyFont="1" applyBorder="1"/>
    <xf numFmtId="164" fontId="6" fillId="0" borderId="36" xfId="0" applyNumberFormat="1" applyFont="1" applyBorder="1"/>
    <xf numFmtId="0" fontId="6" fillId="0" borderId="35" xfId="0" applyFont="1" applyBorder="1"/>
    <xf numFmtId="0" fontId="7" fillId="4" borderId="33" xfId="0" applyFont="1" applyFill="1" applyBorder="1"/>
    <xf numFmtId="164" fontId="7" fillId="4" borderId="6" xfId="0" applyNumberFormat="1" applyFont="1" applyFill="1" applyBorder="1"/>
    <xf numFmtId="164" fontId="7" fillId="4" borderId="34" xfId="0" applyNumberFormat="1" applyFont="1" applyFill="1" applyBorder="1"/>
    <xf numFmtId="0" fontId="7" fillId="5" borderId="33" xfId="0" applyFont="1" applyFill="1" applyBorder="1"/>
    <xf numFmtId="164" fontId="7" fillId="5" borderId="6" xfId="0" applyNumberFormat="1" applyFont="1" applyFill="1" applyBorder="1"/>
    <xf numFmtId="164" fontId="7" fillId="5" borderId="34" xfId="0" applyNumberFormat="1" applyFont="1" applyFill="1" applyBorder="1"/>
    <xf numFmtId="0" fontId="7" fillId="5" borderId="37" xfId="0" applyFont="1" applyFill="1" applyBorder="1"/>
    <xf numFmtId="164" fontId="7" fillId="5" borderId="38" xfId="0" applyNumberFormat="1" applyFont="1" applyFill="1" applyBorder="1"/>
    <xf numFmtId="164" fontId="7" fillId="5" borderId="39" xfId="0" applyNumberFormat="1" applyFont="1" applyFill="1" applyBorder="1"/>
    <xf numFmtId="0" fontId="10" fillId="0" borderId="0" xfId="0" applyFont="1"/>
    <xf numFmtId="0" fontId="6" fillId="0" borderId="16" xfId="0" applyFont="1" applyBorder="1"/>
    <xf numFmtId="164" fontId="6" fillId="0" borderId="16" xfId="0" applyNumberFormat="1" applyFont="1" applyBorder="1" applyAlignment="1">
      <alignment horizontal="right"/>
    </xf>
    <xf numFmtId="0" fontId="6" fillId="0" borderId="18" xfId="0" applyFont="1" applyBorder="1"/>
    <xf numFmtId="164" fontId="6" fillId="0" borderId="18" xfId="0" applyNumberFormat="1" applyFont="1" applyBorder="1" applyAlignment="1">
      <alignment horizontal="right"/>
    </xf>
    <xf numFmtId="9" fontId="7" fillId="5" borderId="5" xfId="0" applyNumberFormat="1" applyFont="1" applyFill="1" applyBorder="1" applyAlignment="1">
      <alignment horizontal="center"/>
    </xf>
    <xf numFmtId="9" fontId="6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14" fillId="0" borderId="1" xfId="0" applyFont="1" applyBorder="1" applyAlignment="1"/>
    <xf numFmtId="0" fontId="7" fillId="3" borderId="5" xfId="0" applyFont="1" applyFill="1" applyBorder="1" applyAlignment="1" applyProtection="1">
      <alignment horizontal="center"/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0" fontId="15" fillId="4" borderId="5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>
      <alignment horizontal="center"/>
    </xf>
    <xf numFmtId="0" fontId="8" fillId="0" borderId="4" xfId="0" applyFont="1" applyBorder="1"/>
    <xf numFmtId="0" fontId="8" fillId="0" borderId="3" xfId="0" applyFont="1" applyBorder="1"/>
    <xf numFmtId="0" fontId="7" fillId="2" borderId="7" xfId="0" applyFont="1" applyFill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8" fillId="0" borderId="21" xfId="0" applyFont="1" applyBorder="1"/>
    <xf numFmtId="0" fontId="8" fillId="0" borderId="22" xfId="0" applyFont="1" applyBorder="1"/>
    <xf numFmtId="170" fontId="7" fillId="0" borderId="2" xfId="0" applyNumberFormat="1" applyFont="1" applyBorder="1" applyAlignment="1">
      <alignment horizontal="center" wrapText="1"/>
    </xf>
    <xf numFmtId="9" fontId="7" fillId="0" borderId="2" xfId="0" applyNumberFormat="1" applyFont="1" applyBorder="1" applyAlignment="1">
      <alignment horizontal="center" wrapText="1"/>
    </xf>
    <xf numFmtId="0" fontId="7" fillId="2" borderId="16" xfId="0" applyFont="1" applyFill="1" applyBorder="1" applyAlignment="1">
      <alignment horizontal="center" vertical="center" wrapText="1"/>
    </xf>
    <xf numFmtId="0" fontId="8" fillId="0" borderId="18" xfId="0" applyFont="1" applyBorder="1"/>
    <xf numFmtId="0" fontId="8" fillId="0" borderId="23" xfId="0" applyFont="1" applyBorder="1"/>
    <xf numFmtId="0" fontId="7" fillId="2" borderId="2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0" borderId="16" xfId="0" applyFont="1" applyBorder="1" applyAlignment="1">
      <alignment horizontal="center" vertical="center" wrapText="1"/>
    </xf>
    <xf numFmtId="0" fontId="8" fillId="0" borderId="29" xfId="0" applyFont="1" applyBorder="1"/>
    <xf numFmtId="0" fontId="7" fillId="2" borderId="30" xfId="0" applyFont="1" applyFill="1" applyBorder="1" applyAlignment="1">
      <alignment horizontal="center"/>
    </xf>
    <xf numFmtId="0" fontId="8" fillId="0" borderId="31" xfId="0" applyFont="1" applyBorder="1"/>
    <xf numFmtId="0" fontId="8" fillId="0" borderId="3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6/relationships/vbaProject" Target="vbaProject.bin"/><Relationship Id="rId5" Type="http://schemas.openxmlformats.org/officeDocument/2006/relationships/worksheet" Target="worksheets/sheet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666750</xdr:colOff>
      <xdr:row>2</xdr:row>
      <xdr:rowOff>28575</xdr:rowOff>
    </xdr:from>
    <xdr:ext cx="4171950" cy="2133600"/>
    <xdr:pic>
      <xdr:nvPicPr>
        <xdr:cNvPr id="2" name="image2.png" title="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476250</xdr:colOff>
      <xdr:row>19</xdr:row>
      <xdr:rowOff>114300</xdr:rowOff>
    </xdr:from>
    <xdr:ext cx="1504950" cy="1209675"/>
    <xdr:pic>
      <xdr:nvPicPr>
        <xdr:cNvPr id="3" name="image1.png" title="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390525</xdr:colOff>
          <xdr:row>1</xdr:row>
          <xdr:rowOff>133350</xdr:rowOff>
        </xdr:from>
        <xdr:to>
          <xdr:col>11</xdr:col>
          <xdr:colOff>571500</xdr:colOff>
          <xdr:row>3</xdr:row>
          <xdr:rowOff>19050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Reestablecer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showGridLines="0" showRowColHeaders="0" view="pageBreakPreview" zoomScale="60" zoomScaleNormal="100" workbookViewId="0">
      <selection activeCell="L29" sqref="L29"/>
    </sheetView>
  </sheetViews>
  <sheetFormatPr baseColWidth="10" defaultColWidth="12.625" defaultRowHeight="15" customHeight="1"/>
  <cols>
    <col min="1" max="6" width="10" customWidth="1"/>
    <col min="7" max="26" width="9.375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1"/>
      <c r="B6" s="1"/>
      <c r="C6" s="1"/>
      <c r="D6" s="1"/>
      <c r="E6" s="1"/>
      <c r="F6" s="1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1"/>
      <c r="B7" s="1"/>
      <c r="C7" s="1"/>
      <c r="D7" s="1"/>
      <c r="E7" s="1"/>
      <c r="F7" s="1"/>
      <c r="G7" s="1"/>
      <c r="H7" s="1"/>
      <c r="I7" s="1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1"/>
      <c r="B8" s="1"/>
      <c r="C8" s="1"/>
      <c r="D8" s="1"/>
      <c r="E8" s="1"/>
      <c r="F8" s="1"/>
      <c r="G8" s="1"/>
      <c r="H8" s="1"/>
      <c r="I8" s="1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1"/>
      <c r="B9" s="1"/>
      <c r="C9" s="1"/>
      <c r="D9" s="1"/>
      <c r="E9" s="1"/>
      <c r="F9" s="1"/>
      <c r="G9" s="1"/>
      <c r="H9" s="1"/>
      <c r="I9" s="1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1"/>
      <c r="B10" s="1"/>
      <c r="C10" s="1"/>
      <c r="D10" s="1"/>
      <c r="E10" s="1"/>
      <c r="F10" s="1"/>
      <c r="G10" s="1"/>
      <c r="H10" s="1"/>
      <c r="I10" s="1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>
      <c r="A16" s="3"/>
      <c r="B16" s="3"/>
      <c r="C16" s="3"/>
      <c r="D16" s="4" t="s">
        <v>0</v>
      </c>
      <c r="E16" s="3"/>
      <c r="F16" s="3"/>
      <c r="G16" s="1"/>
      <c r="H16" s="1"/>
      <c r="I16" s="1"/>
      <c r="J16" s="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1"/>
      <c r="B17" s="3"/>
      <c r="C17" s="3"/>
      <c r="D17" s="4" t="s">
        <v>1</v>
      </c>
      <c r="E17" s="3"/>
      <c r="F17" s="1"/>
      <c r="G17" s="1"/>
      <c r="H17" s="1"/>
      <c r="I17" s="1"/>
      <c r="J17" s="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1"/>
      <c r="B18" s="3"/>
      <c r="C18" s="3"/>
      <c r="D18" s="4" t="s">
        <v>2</v>
      </c>
      <c r="E18" s="3"/>
      <c r="F18" s="1"/>
      <c r="G18" s="1"/>
      <c r="H18" s="1"/>
      <c r="I18" s="1"/>
      <c r="J18" s="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1"/>
      <c r="B19" s="3"/>
      <c r="C19" s="3"/>
      <c r="D19" s="4" t="s">
        <v>3</v>
      </c>
      <c r="E19" s="3"/>
      <c r="F19" s="1"/>
      <c r="G19" s="1"/>
      <c r="H19" s="1"/>
      <c r="I19" s="1"/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1"/>
      <c r="B20" s="1"/>
      <c r="C20" s="1"/>
      <c r="D20" s="2"/>
      <c r="E20" s="1"/>
      <c r="F20" s="1"/>
      <c r="G20" s="1"/>
      <c r="H20" s="1"/>
      <c r="I20" s="1"/>
      <c r="J20" s="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"/>
      <c r="B21" s="1"/>
      <c r="C21" s="1"/>
      <c r="D21" s="2"/>
      <c r="E21" s="1"/>
      <c r="F21" s="1"/>
      <c r="G21" s="1"/>
      <c r="H21" s="1"/>
      <c r="I21" s="1"/>
      <c r="J21" s="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"/>
      <c r="B22" s="1"/>
      <c r="C22" s="1"/>
      <c r="D22" s="2"/>
      <c r="E22" s="1"/>
      <c r="F22" s="1"/>
      <c r="G22" s="1"/>
      <c r="H22" s="1"/>
      <c r="I22" s="1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"/>
      <c r="B23" s="1"/>
      <c r="C23" s="1"/>
      <c r="D23" s="2"/>
      <c r="E23" s="1"/>
      <c r="F23" s="1"/>
      <c r="G23" s="1"/>
      <c r="H23" s="1"/>
      <c r="I23" s="1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"/>
      <c r="B24" s="1"/>
      <c r="C24" s="1"/>
      <c r="D24" s="2"/>
      <c r="E24" s="1"/>
      <c r="F24" s="1"/>
      <c r="G24" s="1"/>
      <c r="H24" s="1"/>
      <c r="I24" s="1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"/>
      <c r="B25" s="1"/>
      <c r="C25" s="1"/>
      <c r="D25" s="2"/>
      <c r="E25" s="1"/>
      <c r="F25" s="1"/>
      <c r="G25" s="1"/>
      <c r="H25" s="1"/>
      <c r="I25" s="1"/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"/>
      <c r="B26" s="1"/>
      <c r="C26" s="1"/>
      <c r="D26" s="2"/>
      <c r="E26" s="1"/>
      <c r="F26" s="1"/>
      <c r="G26" s="1"/>
      <c r="H26" s="1"/>
      <c r="I26" s="1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1"/>
      <c r="B27" s="1"/>
      <c r="C27" s="1"/>
      <c r="D27" s="2"/>
      <c r="E27" s="1"/>
      <c r="F27" s="1"/>
      <c r="G27" s="1"/>
      <c r="H27" s="1"/>
      <c r="I27" s="1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5" t="s">
        <v>4</v>
      </c>
      <c r="B28" s="1"/>
      <c r="C28" s="1"/>
      <c r="D28" s="2"/>
      <c r="E28" s="1"/>
      <c r="F28" s="1"/>
      <c r="G28" s="1"/>
      <c r="H28" s="1"/>
      <c r="I28" s="1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6" t="s">
        <v>5</v>
      </c>
      <c r="B29" s="3"/>
      <c r="C29" s="3"/>
      <c r="D29" s="2"/>
      <c r="E29" s="1"/>
      <c r="F29" s="1"/>
      <c r="G29" s="1"/>
      <c r="H29" s="1"/>
      <c r="I29" s="1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"/>
      <c r="B30" s="1"/>
      <c r="C30" s="1"/>
      <c r="D30" s="2"/>
      <c r="E30" s="1"/>
      <c r="F30" s="1"/>
      <c r="G30" s="1"/>
      <c r="H30" s="1"/>
      <c r="I30" s="1"/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6" t="s">
        <v>6</v>
      </c>
      <c r="B31" s="3"/>
      <c r="C31" s="3"/>
      <c r="D31" s="2"/>
      <c r="E31" s="1"/>
      <c r="F31" s="1"/>
      <c r="G31" s="1"/>
      <c r="H31" s="1"/>
      <c r="I31" s="1"/>
      <c r="J31" s="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5" t="s">
        <v>7</v>
      </c>
      <c r="B33" s="3"/>
      <c r="C33" s="1"/>
      <c r="D33" s="1"/>
      <c r="E33" s="1"/>
      <c r="F33" s="1"/>
      <c r="G33" s="1"/>
      <c r="H33" s="1"/>
      <c r="I33" s="1"/>
      <c r="J33" s="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7" t="s">
        <v>8</v>
      </c>
      <c r="B36" s="1"/>
      <c r="C36" s="1"/>
      <c r="D36" s="1"/>
      <c r="E36" s="1"/>
      <c r="F36" s="1"/>
      <c r="G36" s="1"/>
      <c r="H36" s="1"/>
      <c r="I36" s="1"/>
      <c r="J36" s="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23" t="s">
        <v>9</v>
      </c>
      <c r="B37" s="3"/>
      <c r="C37" s="3"/>
      <c r="D37" s="3"/>
      <c r="E37" s="3"/>
      <c r="F37" s="1"/>
      <c r="G37" s="1"/>
      <c r="H37" s="1"/>
      <c r="I37" s="1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23" t="s">
        <v>10</v>
      </c>
      <c r="B38" s="3"/>
      <c r="C38" s="3"/>
      <c r="D38" s="3"/>
      <c r="E38" s="1"/>
      <c r="F38" s="1"/>
      <c r="G38" s="1"/>
      <c r="H38" s="1"/>
      <c r="I38" s="1"/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23" t="s">
        <v>11</v>
      </c>
      <c r="B39" s="3"/>
      <c r="C39" s="3"/>
      <c r="D39" s="3"/>
      <c r="E39" s="1"/>
      <c r="F39" s="1"/>
      <c r="G39" s="1"/>
      <c r="H39" s="1"/>
      <c r="I39" s="1"/>
      <c r="J39" s="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1"/>
      <c r="C40" s="1"/>
      <c r="D40" s="1"/>
      <c r="E40" s="1"/>
      <c r="F40" s="1"/>
      <c r="G40" s="1"/>
      <c r="H40" s="1"/>
      <c r="I40" s="1"/>
      <c r="J40" s="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1"/>
      <c r="C41" s="1"/>
      <c r="D41" s="1"/>
      <c r="E41" s="1"/>
      <c r="F41" s="1"/>
      <c r="G41" s="1"/>
      <c r="H41" s="1"/>
      <c r="I41" s="1"/>
      <c r="J41" s="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"/>
      <c r="B42" s="1"/>
      <c r="D42" s="8" t="s">
        <v>12</v>
      </c>
      <c r="E42" s="1"/>
      <c r="F42" s="1"/>
      <c r="G42" s="1"/>
      <c r="H42" s="1"/>
      <c r="I42" s="1"/>
      <c r="J42" s="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"/>
      <c r="B44" s="1"/>
      <c r="C44" s="1"/>
      <c r="D44" s="1"/>
      <c r="F44" s="1"/>
      <c r="G44" s="1"/>
      <c r="H44" s="1"/>
      <c r="I44" s="1"/>
      <c r="J44" s="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"/>
      <c r="B46" s="1"/>
      <c r="C46" s="1"/>
      <c r="D46" s="1"/>
      <c r="E46" s="1"/>
      <c r="F46" s="1"/>
      <c r="G46" s="2"/>
      <c r="H46" s="1"/>
      <c r="I46" s="1"/>
      <c r="J46" s="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"/>
      <c r="B47" s="1"/>
      <c r="C47" s="1"/>
      <c r="D47" s="1"/>
      <c r="E47" s="1"/>
      <c r="F47" s="1"/>
      <c r="G47" s="9"/>
      <c r="H47" s="1"/>
      <c r="I47" s="1"/>
      <c r="J47" s="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sheetProtection algorithmName="SHA-512" hashValue="7iCvftBhBB1n4tsAnNXO1BTSCglBYLL0mnTdfike2cdMTd5n5QlsThfOooI1x3UJasHRPKE4iQPfMq9gE7urfw==" saltValue="fpbHMac46qYP8DmUvjRqCA==" spinCount="100000" sheet="1" objects="1" scenarios="1" selectLockedCells="1" selectUnlockedCells="1"/>
  <pageMargins left="0.7" right="0.7" top="0.75" bottom="0.75" header="0" footer="0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showRowColHeaders="0" zoomScaleNormal="100" workbookViewId="0">
      <selection activeCell="C14" sqref="C14"/>
    </sheetView>
  </sheetViews>
  <sheetFormatPr baseColWidth="10" defaultColWidth="12.625" defaultRowHeight="15" customHeight="1"/>
  <cols>
    <col min="1" max="1" width="4.375" customWidth="1"/>
    <col min="2" max="2" width="17.625" customWidth="1"/>
    <col min="3" max="3" width="15.875" customWidth="1"/>
    <col min="4" max="4" width="6.75" customWidth="1"/>
    <col min="5" max="5" width="32.375" customWidth="1"/>
    <col min="6" max="6" width="11.25" customWidth="1"/>
    <col min="7" max="7" width="12.125" customWidth="1"/>
    <col min="8" max="13" width="11.25" customWidth="1"/>
    <col min="14" max="26" width="9.375" customWidth="1"/>
  </cols>
  <sheetData>
    <row r="1" spans="1:26" ht="12.75" customHeight="1">
      <c r="A1" s="10"/>
      <c r="B1" s="10"/>
      <c r="C1" s="19"/>
      <c r="D1" s="10"/>
      <c r="E1" s="10"/>
      <c r="F1" s="19"/>
      <c r="G1" s="19"/>
      <c r="H1" s="19"/>
      <c r="I1" s="19"/>
      <c r="J1" s="19"/>
      <c r="K1" s="19"/>
      <c r="L1" s="19"/>
      <c r="M1" s="19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2.75" customHeight="1">
      <c r="A2" s="10"/>
      <c r="B2" s="127" t="s">
        <v>41</v>
      </c>
      <c r="C2" s="128"/>
      <c r="D2" s="10"/>
      <c r="E2" s="127" t="s">
        <v>42</v>
      </c>
      <c r="F2" s="129"/>
      <c r="G2" s="129"/>
      <c r="H2" s="129"/>
      <c r="I2" s="129"/>
      <c r="J2" s="129"/>
      <c r="K2" s="129"/>
      <c r="L2" s="129"/>
      <c r="M2" s="128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2.75" customHeight="1">
      <c r="A3" s="10"/>
      <c r="B3" s="12" t="s">
        <v>43</v>
      </c>
      <c r="C3" s="13">
        <v>30</v>
      </c>
      <c r="D3" s="10"/>
      <c r="E3" s="11" t="s">
        <v>33</v>
      </c>
      <c r="F3" s="11" t="s">
        <v>15</v>
      </c>
      <c r="G3" s="11" t="s">
        <v>16</v>
      </c>
      <c r="H3" s="11" t="s">
        <v>17</v>
      </c>
      <c r="I3" s="11" t="s">
        <v>18</v>
      </c>
      <c r="J3" s="11" t="s">
        <v>19</v>
      </c>
      <c r="K3" s="11" t="s">
        <v>20</v>
      </c>
      <c r="L3" s="11" t="s">
        <v>21</v>
      </c>
      <c r="M3" s="11" t="s">
        <v>22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2.75" customHeight="1">
      <c r="A4" s="10"/>
      <c r="B4" s="12" t="s">
        <v>44</v>
      </c>
      <c r="C4" s="13">
        <v>30</v>
      </c>
      <c r="D4" s="10"/>
      <c r="E4" s="12" t="s">
        <v>45</v>
      </c>
      <c r="F4" s="20">
        <v>220000</v>
      </c>
      <c r="G4" s="18">
        <f t="shared" ref="G4:M4" si="0">F4*1.1</f>
        <v>242000.00000000003</v>
      </c>
      <c r="H4" s="18">
        <f t="shared" si="0"/>
        <v>266200.00000000006</v>
      </c>
      <c r="I4" s="18">
        <f t="shared" si="0"/>
        <v>292820.00000000012</v>
      </c>
      <c r="J4" s="18">
        <f t="shared" si="0"/>
        <v>322102.00000000017</v>
      </c>
      <c r="K4" s="18">
        <f t="shared" si="0"/>
        <v>354312.20000000024</v>
      </c>
      <c r="L4" s="18">
        <f t="shared" si="0"/>
        <v>389743.42000000027</v>
      </c>
      <c r="M4" s="18">
        <f t="shared" si="0"/>
        <v>428717.76200000034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2.75" customHeight="1">
      <c r="A5" s="10"/>
      <c r="B5" s="12" t="s">
        <v>46</v>
      </c>
      <c r="C5" s="13" t="s">
        <v>47</v>
      </c>
      <c r="D5" s="10"/>
      <c r="E5" s="12" t="s">
        <v>48</v>
      </c>
      <c r="F5" s="21">
        <v>1.4999999999999999E-2</v>
      </c>
      <c r="G5" s="22">
        <v>0.03</v>
      </c>
      <c r="H5" s="22">
        <v>0.05</v>
      </c>
      <c r="I5" s="22">
        <v>7.0000000000000007E-2</v>
      </c>
      <c r="J5" s="22">
        <v>0.08</v>
      </c>
      <c r="K5" s="22">
        <v>0.09</v>
      </c>
      <c r="L5" s="22">
        <v>0.1</v>
      </c>
      <c r="M5" s="22">
        <v>0.11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2.75" customHeight="1">
      <c r="A6" s="10"/>
      <c r="B6" s="10"/>
      <c r="C6" s="19"/>
      <c r="D6" s="10"/>
      <c r="E6" s="12" t="s">
        <v>23</v>
      </c>
      <c r="F6" s="18">
        <f t="shared" ref="F6:M6" si="1">F4*F5</f>
        <v>3300</v>
      </c>
      <c r="G6" s="18">
        <f t="shared" si="1"/>
        <v>7260.0000000000009</v>
      </c>
      <c r="H6" s="18">
        <f t="shared" si="1"/>
        <v>13310.000000000004</v>
      </c>
      <c r="I6" s="18">
        <f t="shared" si="1"/>
        <v>20497.400000000009</v>
      </c>
      <c r="J6" s="18">
        <f t="shared" si="1"/>
        <v>25768.160000000014</v>
      </c>
      <c r="K6" s="18">
        <f t="shared" si="1"/>
        <v>31888.09800000002</v>
      </c>
      <c r="L6" s="18">
        <f t="shared" si="1"/>
        <v>38974.342000000026</v>
      </c>
      <c r="M6" s="18">
        <f t="shared" si="1"/>
        <v>47158.953820000039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2.75" customHeight="1">
      <c r="A7" s="10"/>
      <c r="B7" s="127" t="s">
        <v>49</v>
      </c>
      <c r="C7" s="128"/>
      <c r="D7" s="10"/>
      <c r="E7" s="10"/>
      <c r="F7" s="19"/>
      <c r="G7" s="19"/>
      <c r="H7" s="19"/>
      <c r="I7" s="19"/>
      <c r="J7" s="19"/>
      <c r="K7" s="19"/>
      <c r="L7" s="19"/>
      <c r="M7" s="19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.75" customHeight="1">
      <c r="A8" s="10"/>
      <c r="B8" s="12" t="s">
        <v>34</v>
      </c>
      <c r="C8" s="23">
        <v>17600</v>
      </c>
      <c r="D8" s="10"/>
      <c r="E8" s="10"/>
      <c r="F8" s="19"/>
      <c r="G8" s="19"/>
      <c r="H8" s="19"/>
      <c r="I8" s="19"/>
      <c r="J8" s="19"/>
      <c r="K8" s="19"/>
      <c r="L8" s="19"/>
      <c r="M8" s="19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.75" customHeight="1">
      <c r="A9" s="10"/>
      <c r="B9" s="12" t="s">
        <v>50</v>
      </c>
      <c r="C9" s="17">
        <v>0.15</v>
      </c>
      <c r="D9" s="10"/>
      <c r="E9" s="10"/>
      <c r="F9" s="19"/>
      <c r="G9" s="19"/>
      <c r="H9" s="19"/>
      <c r="I9" s="19"/>
      <c r="J9" s="19"/>
      <c r="K9" s="19"/>
      <c r="L9" s="19"/>
      <c r="M9" s="19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 customHeight="1">
      <c r="A10" s="10"/>
      <c r="B10" s="12" t="s">
        <v>36</v>
      </c>
      <c r="C10" s="23">
        <v>6200</v>
      </c>
      <c r="D10" s="10"/>
      <c r="E10" s="127" t="s">
        <v>37</v>
      </c>
      <c r="F10" s="129"/>
      <c r="G10" s="129"/>
      <c r="H10" s="129"/>
      <c r="I10" s="129"/>
      <c r="J10" s="129"/>
      <c r="K10" s="129"/>
      <c r="L10" s="129"/>
      <c r="M10" s="128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.75" customHeight="1">
      <c r="A11" s="10"/>
      <c r="B11" s="10"/>
      <c r="C11" s="19"/>
      <c r="D11" s="10"/>
      <c r="E11" s="11" t="s">
        <v>33</v>
      </c>
      <c r="F11" s="11" t="s">
        <v>15</v>
      </c>
      <c r="G11" s="11" t="s">
        <v>16</v>
      </c>
      <c r="H11" s="11" t="s">
        <v>17</v>
      </c>
      <c r="I11" s="11" t="s">
        <v>18</v>
      </c>
      <c r="J11" s="11" t="s">
        <v>19</v>
      </c>
      <c r="K11" s="11" t="s">
        <v>20</v>
      </c>
      <c r="L11" s="11" t="s">
        <v>21</v>
      </c>
      <c r="M11" s="11" t="s">
        <v>22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2.75" customHeight="1">
      <c r="A12" s="10"/>
      <c r="B12" s="127" t="s">
        <v>51</v>
      </c>
      <c r="C12" s="128"/>
      <c r="D12" s="10"/>
      <c r="E12" s="12" t="s">
        <v>38</v>
      </c>
      <c r="F12" s="24">
        <v>1092798</v>
      </c>
      <c r="G12" s="16">
        <f t="shared" ref="G12:M12" si="2">F12*1.05</f>
        <v>1147437.9000000001</v>
      </c>
      <c r="H12" s="16">
        <f t="shared" si="2"/>
        <v>1204809.7950000002</v>
      </c>
      <c r="I12" s="16">
        <f t="shared" si="2"/>
        <v>1265050.2847500001</v>
      </c>
      <c r="J12" s="16">
        <f t="shared" si="2"/>
        <v>1328302.7989875001</v>
      </c>
      <c r="K12" s="16">
        <f t="shared" si="2"/>
        <v>1394717.9389368752</v>
      </c>
      <c r="L12" s="16">
        <f t="shared" si="2"/>
        <v>1464453.8358837189</v>
      </c>
      <c r="M12" s="16">
        <f t="shared" si="2"/>
        <v>1537676.5276779048</v>
      </c>
      <c r="N12" s="25" t="s">
        <v>52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 customHeight="1">
      <c r="A13" s="10"/>
      <c r="B13" s="12" t="s">
        <v>53</v>
      </c>
      <c r="C13" s="17">
        <v>0.21</v>
      </c>
      <c r="D13" s="10"/>
      <c r="E13" s="12" t="s">
        <v>39</v>
      </c>
      <c r="F13" s="24">
        <v>1786638</v>
      </c>
      <c r="G13" s="16">
        <f t="shared" ref="G13:M13" si="3">F13*1.05</f>
        <v>1875969.9000000001</v>
      </c>
      <c r="H13" s="16">
        <f t="shared" si="3"/>
        <v>1969768.3950000003</v>
      </c>
      <c r="I13" s="16">
        <f t="shared" si="3"/>
        <v>2068256.8147500004</v>
      </c>
      <c r="J13" s="16">
        <f t="shared" si="3"/>
        <v>2171669.6554875006</v>
      </c>
      <c r="K13" s="16">
        <f t="shared" si="3"/>
        <v>2280253.1382618756</v>
      </c>
      <c r="L13" s="16">
        <f t="shared" si="3"/>
        <v>2394265.7951749694</v>
      </c>
      <c r="M13" s="16">
        <f t="shared" si="3"/>
        <v>2513979.0849337177</v>
      </c>
      <c r="N13" s="25" t="s">
        <v>54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2.75" customHeight="1">
      <c r="A14" s="10"/>
      <c r="B14" s="12" t="s">
        <v>55</v>
      </c>
      <c r="C14" s="17">
        <v>0.03</v>
      </c>
      <c r="D14" s="10"/>
      <c r="E14" s="12" t="s">
        <v>40</v>
      </c>
      <c r="F14" s="24">
        <v>1613178</v>
      </c>
      <c r="G14" s="16">
        <f t="shared" ref="G14:M14" si="4">F14*1.05</f>
        <v>1693836.9000000001</v>
      </c>
      <c r="H14" s="16">
        <f t="shared" si="4"/>
        <v>1778528.7450000001</v>
      </c>
      <c r="I14" s="16">
        <f t="shared" si="4"/>
        <v>1867455.1822500003</v>
      </c>
      <c r="J14" s="16">
        <f t="shared" si="4"/>
        <v>1960827.9413625004</v>
      </c>
      <c r="K14" s="16">
        <f t="shared" si="4"/>
        <v>2058869.3384306256</v>
      </c>
      <c r="L14" s="16">
        <f t="shared" si="4"/>
        <v>2161812.805352157</v>
      </c>
      <c r="M14" s="16">
        <f t="shared" si="4"/>
        <v>2269903.4456197647</v>
      </c>
      <c r="N14" s="25" t="s">
        <v>56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2.75" customHeight="1">
      <c r="A15" s="10"/>
      <c r="B15" s="12" t="s">
        <v>57</v>
      </c>
      <c r="C15" s="17">
        <v>0.35</v>
      </c>
      <c r="D15" s="10"/>
      <c r="E15" s="10"/>
      <c r="F15" s="19"/>
      <c r="G15" s="19"/>
      <c r="H15" s="19"/>
      <c r="I15" s="19"/>
      <c r="J15" s="19"/>
      <c r="K15" s="19"/>
      <c r="L15" s="19"/>
      <c r="M15" s="19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2.75" customHeight="1">
      <c r="A16" s="10"/>
      <c r="B16" s="10"/>
      <c r="C16" s="19"/>
      <c r="D16" s="10"/>
      <c r="E16" s="10"/>
      <c r="F16" s="19"/>
      <c r="G16" s="19"/>
      <c r="H16" s="19"/>
      <c r="I16" s="19"/>
      <c r="J16" s="19"/>
      <c r="K16" s="19"/>
      <c r="L16" s="19"/>
      <c r="M16" s="19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.75" customHeight="1">
      <c r="A17" s="10"/>
      <c r="B17" s="127" t="s">
        <v>58</v>
      </c>
      <c r="C17" s="128"/>
      <c r="D17" s="10"/>
      <c r="E17" s="10"/>
      <c r="F17" s="19"/>
      <c r="G17" s="19"/>
      <c r="H17" s="19"/>
      <c r="I17" s="19"/>
      <c r="J17" s="19"/>
      <c r="K17" s="19"/>
      <c r="L17" s="19"/>
      <c r="M17" s="19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.75" customHeight="1">
      <c r="A18" s="10"/>
      <c r="B18" s="12" t="s">
        <v>59</v>
      </c>
      <c r="C18" s="26">
        <v>1000000</v>
      </c>
      <c r="D18" s="10"/>
      <c r="E18" s="10"/>
      <c r="F18" s="19"/>
      <c r="G18" s="19"/>
      <c r="H18" s="19"/>
      <c r="I18" s="19"/>
      <c r="J18" s="19"/>
      <c r="K18" s="19"/>
      <c r="L18" s="19"/>
      <c r="M18" s="19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2.75" customHeight="1">
      <c r="A19" s="10"/>
      <c r="B19" s="12" t="s">
        <v>60</v>
      </c>
      <c r="C19" s="26">
        <v>0</v>
      </c>
      <c r="D19" s="10"/>
      <c r="E19" s="10"/>
      <c r="F19" s="19"/>
      <c r="G19" s="19"/>
      <c r="H19" s="19"/>
      <c r="I19" s="19"/>
      <c r="J19" s="19"/>
      <c r="K19" s="19"/>
      <c r="L19" s="19"/>
      <c r="M19" s="19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.75" customHeight="1">
      <c r="A20" s="10"/>
      <c r="B20" s="27" t="s">
        <v>61</v>
      </c>
      <c r="C20" s="28">
        <v>94.27</v>
      </c>
      <c r="D20" s="10"/>
      <c r="E20" s="10"/>
      <c r="F20" s="19"/>
      <c r="G20" s="19"/>
      <c r="H20" s="19"/>
      <c r="I20" s="19"/>
      <c r="J20" s="19"/>
      <c r="K20" s="19"/>
      <c r="L20" s="19"/>
      <c r="M20" s="19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2.75" customHeight="1">
      <c r="A21" s="10"/>
      <c r="B21" s="12" t="s">
        <v>62</v>
      </c>
      <c r="C21" s="26">
        <f>+SUM(C18:C19)*C20</f>
        <v>94270000</v>
      </c>
      <c r="D21" s="10"/>
      <c r="E21" s="10"/>
      <c r="F21" s="19"/>
      <c r="G21" s="19"/>
      <c r="H21" s="19"/>
      <c r="I21" s="19"/>
      <c r="J21" s="19"/>
      <c r="K21" s="19"/>
      <c r="L21" s="19"/>
      <c r="M21" s="19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2.75" customHeight="1">
      <c r="A22" s="10"/>
      <c r="B22" s="10"/>
      <c r="C22" s="19"/>
      <c r="D22" s="10"/>
      <c r="E22" s="10"/>
      <c r="F22" s="19"/>
      <c r="G22" s="19"/>
      <c r="H22" s="19"/>
      <c r="I22" s="19"/>
      <c r="J22" s="19"/>
      <c r="K22" s="19"/>
      <c r="L22" s="19"/>
      <c r="M22" s="19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2.75" customHeight="1">
      <c r="A23" s="10"/>
      <c r="B23" s="29" t="s">
        <v>63</v>
      </c>
      <c r="C23" s="19"/>
      <c r="D23" s="10"/>
      <c r="E23" s="10"/>
      <c r="F23" s="19"/>
      <c r="G23" s="19"/>
      <c r="H23" s="19"/>
      <c r="I23" s="19"/>
      <c r="J23" s="19"/>
      <c r="K23" s="19"/>
      <c r="L23" s="19"/>
      <c r="M23" s="19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2.75" customHeight="1">
      <c r="A24" s="10"/>
      <c r="B24" s="10"/>
      <c r="C24" s="19"/>
      <c r="D24" s="10"/>
      <c r="E24" s="10"/>
      <c r="F24" s="19"/>
      <c r="G24" s="19"/>
      <c r="H24" s="19"/>
      <c r="I24" s="19"/>
      <c r="J24" s="19"/>
      <c r="K24" s="19"/>
      <c r="L24" s="19"/>
      <c r="M24" s="19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2.75" customHeight="1">
      <c r="A25" s="10"/>
      <c r="B25" s="10"/>
      <c r="C25" s="19"/>
      <c r="D25" s="10"/>
      <c r="E25" s="10"/>
      <c r="F25" s="19"/>
      <c r="G25" s="19"/>
      <c r="H25" s="19"/>
      <c r="I25" s="19"/>
      <c r="J25" s="19"/>
      <c r="K25" s="19"/>
      <c r="L25" s="19"/>
      <c r="M25" s="19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2.75" customHeight="1">
      <c r="A26" s="10"/>
      <c r="B26" s="10"/>
      <c r="C26" s="19"/>
      <c r="D26" s="10"/>
      <c r="E26" s="10"/>
      <c r="F26" s="19"/>
      <c r="G26" s="19"/>
      <c r="H26" s="19"/>
      <c r="I26" s="19"/>
      <c r="J26" s="19"/>
      <c r="K26" s="19"/>
      <c r="L26" s="19"/>
      <c r="M26" s="19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2.75" customHeight="1">
      <c r="A27" s="10"/>
      <c r="B27" s="10"/>
      <c r="C27" s="19"/>
      <c r="D27" s="10"/>
      <c r="E27" s="10"/>
      <c r="F27" s="19"/>
      <c r="G27" s="19"/>
      <c r="H27" s="19"/>
      <c r="I27" s="19"/>
      <c r="J27" s="19"/>
      <c r="K27" s="19"/>
      <c r="L27" s="19"/>
      <c r="M27" s="19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2.75" customHeight="1">
      <c r="A28" s="10"/>
      <c r="B28" s="10"/>
      <c r="C28" s="19"/>
      <c r="D28" s="10"/>
      <c r="E28" s="10"/>
      <c r="F28" s="19"/>
      <c r="G28" s="19"/>
      <c r="H28" s="19"/>
      <c r="I28" s="19"/>
      <c r="J28" s="19"/>
      <c r="K28" s="19"/>
      <c r="L28" s="19"/>
      <c r="M28" s="19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2.75" customHeight="1">
      <c r="A29" s="10"/>
      <c r="B29" s="10"/>
      <c r="C29" s="19"/>
      <c r="D29" s="10"/>
      <c r="E29" s="10"/>
      <c r="F29" s="19"/>
      <c r="G29" s="19"/>
      <c r="H29" s="19"/>
      <c r="I29" s="19"/>
      <c r="J29" s="19"/>
      <c r="K29" s="19"/>
      <c r="L29" s="19"/>
      <c r="M29" s="19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2.75" customHeight="1">
      <c r="A30" s="10"/>
      <c r="B30" s="10"/>
      <c r="C30" s="19"/>
      <c r="D30" s="10"/>
      <c r="E30" s="10"/>
      <c r="F30" s="19"/>
      <c r="G30" s="19"/>
      <c r="H30" s="19"/>
      <c r="I30" s="19"/>
      <c r="J30" s="19"/>
      <c r="K30" s="19"/>
      <c r="L30" s="19"/>
      <c r="M30" s="19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2.75" customHeight="1">
      <c r="A31" s="10"/>
      <c r="B31" s="10"/>
      <c r="C31" s="19"/>
      <c r="D31" s="10"/>
      <c r="E31" s="10"/>
      <c r="F31" s="19"/>
      <c r="G31" s="19"/>
      <c r="H31" s="19"/>
      <c r="I31" s="19"/>
      <c r="J31" s="19"/>
      <c r="K31" s="19"/>
      <c r="L31" s="19"/>
      <c r="M31" s="19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2.75" customHeight="1">
      <c r="A32" s="10"/>
      <c r="B32" s="10"/>
      <c r="C32" s="19"/>
      <c r="D32" s="10"/>
      <c r="E32" s="10"/>
      <c r="F32" s="19"/>
      <c r="G32" s="19"/>
      <c r="H32" s="19"/>
      <c r="I32" s="19"/>
      <c r="J32" s="19"/>
      <c r="K32" s="19"/>
      <c r="L32" s="19"/>
      <c r="M32" s="19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2.75" customHeight="1">
      <c r="A33" s="10"/>
      <c r="B33" s="10"/>
      <c r="C33" s="19"/>
      <c r="D33" s="10"/>
      <c r="E33" s="10"/>
      <c r="F33" s="19"/>
      <c r="G33" s="19"/>
      <c r="H33" s="19"/>
      <c r="I33" s="19"/>
      <c r="J33" s="19"/>
      <c r="K33" s="19"/>
      <c r="L33" s="19"/>
      <c r="M33" s="19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2.75" customHeight="1">
      <c r="A34" s="10"/>
      <c r="B34" s="10"/>
      <c r="C34" s="19"/>
      <c r="D34" s="10"/>
      <c r="E34" s="10"/>
      <c r="F34" s="19"/>
      <c r="G34" s="19"/>
      <c r="H34" s="19"/>
      <c r="I34" s="19"/>
      <c r="J34" s="19"/>
      <c r="K34" s="19"/>
      <c r="L34" s="19"/>
      <c r="M34" s="19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2.75" customHeight="1">
      <c r="A35" s="10"/>
      <c r="B35" s="10"/>
      <c r="C35" s="19"/>
      <c r="D35" s="10"/>
      <c r="E35" s="10"/>
      <c r="F35" s="19"/>
      <c r="G35" s="19"/>
      <c r="H35" s="19"/>
      <c r="I35" s="19"/>
      <c r="J35" s="19"/>
      <c r="K35" s="19"/>
      <c r="L35" s="19"/>
      <c r="M35" s="19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2.75" customHeight="1">
      <c r="A36" s="10"/>
      <c r="B36" s="10"/>
      <c r="C36" s="19"/>
      <c r="D36" s="10"/>
      <c r="E36" s="10"/>
      <c r="F36" s="19"/>
      <c r="G36" s="19"/>
      <c r="H36" s="19"/>
      <c r="I36" s="19"/>
      <c r="J36" s="19"/>
      <c r="K36" s="19"/>
      <c r="L36" s="19"/>
      <c r="M36" s="19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2.75" customHeight="1">
      <c r="A37" s="10"/>
      <c r="B37" s="10"/>
      <c r="C37" s="19"/>
      <c r="D37" s="10"/>
      <c r="E37" s="10"/>
      <c r="F37" s="19"/>
      <c r="G37" s="19"/>
      <c r="H37" s="19"/>
      <c r="I37" s="19"/>
      <c r="J37" s="19"/>
      <c r="K37" s="19"/>
      <c r="L37" s="19"/>
      <c r="M37" s="19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.75" customHeight="1">
      <c r="A38" s="10"/>
      <c r="B38" s="10"/>
      <c r="C38" s="19"/>
      <c r="D38" s="10"/>
      <c r="E38" s="10"/>
      <c r="F38" s="19"/>
      <c r="G38" s="19"/>
      <c r="H38" s="19"/>
      <c r="I38" s="19"/>
      <c r="J38" s="19"/>
      <c r="K38" s="19"/>
      <c r="L38" s="19"/>
      <c r="M38" s="19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2.75" customHeight="1">
      <c r="A39" s="10"/>
      <c r="B39" s="10"/>
      <c r="C39" s="19"/>
      <c r="D39" s="10"/>
      <c r="E39" s="10"/>
      <c r="F39" s="19"/>
      <c r="G39" s="19"/>
      <c r="H39" s="19"/>
      <c r="I39" s="19"/>
      <c r="J39" s="19"/>
      <c r="K39" s="19"/>
      <c r="L39" s="19"/>
      <c r="M39" s="19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2.75" customHeight="1">
      <c r="A40" s="10"/>
      <c r="B40" s="10"/>
      <c r="C40" s="19"/>
      <c r="D40" s="10"/>
      <c r="E40" s="10"/>
      <c r="F40" s="19"/>
      <c r="G40" s="19"/>
      <c r="H40" s="19"/>
      <c r="I40" s="19"/>
      <c r="J40" s="19"/>
      <c r="K40" s="19"/>
      <c r="L40" s="19"/>
      <c r="M40" s="19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2.75" customHeight="1">
      <c r="A41" s="10"/>
      <c r="B41" s="10"/>
      <c r="C41" s="19"/>
      <c r="D41" s="10"/>
      <c r="E41" s="10"/>
      <c r="F41" s="19"/>
      <c r="G41" s="19"/>
      <c r="H41" s="19"/>
      <c r="I41" s="19"/>
      <c r="J41" s="19"/>
      <c r="K41" s="19"/>
      <c r="L41" s="19"/>
      <c r="M41" s="19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2.75" customHeight="1">
      <c r="A42" s="10"/>
      <c r="B42" s="10"/>
      <c r="C42" s="19"/>
      <c r="D42" s="10"/>
      <c r="E42" s="10"/>
      <c r="F42" s="19"/>
      <c r="G42" s="19"/>
      <c r="H42" s="19"/>
      <c r="I42" s="19"/>
      <c r="J42" s="19"/>
      <c r="K42" s="19"/>
      <c r="L42" s="19"/>
      <c r="M42" s="19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2.75" customHeight="1">
      <c r="A43" s="10"/>
      <c r="B43" s="10"/>
      <c r="C43" s="19"/>
      <c r="D43" s="10"/>
      <c r="E43" s="10"/>
      <c r="F43" s="19"/>
      <c r="G43" s="19"/>
      <c r="H43" s="19"/>
      <c r="I43" s="19"/>
      <c r="J43" s="19"/>
      <c r="K43" s="19"/>
      <c r="L43" s="19"/>
      <c r="M43" s="19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2.75" customHeight="1">
      <c r="A44" s="10"/>
      <c r="B44" s="10"/>
      <c r="C44" s="19"/>
      <c r="D44" s="10"/>
      <c r="E44" s="10"/>
      <c r="F44" s="19"/>
      <c r="G44" s="19"/>
      <c r="H44" s="19"/>
      <c r="I44" s="19"/>
      <c r="J44" s="19"/>
      <c r="K44" s="19"/>
      <c r="L44" s="19"/>
      <c r="M44" s="19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2.75" customHeight="1">
      <c r="A45" s="10"/>
      <c r="B45" s="10"/>
      <c r="C45" s="19"/>
      <c r="D45" s="10"/>
      <c r="E45" s="10"/>
      <c r="F45" s="19"/>
      <c r="G45" s="19"/>
      <c r="H45" s="19"/>
      <c r="I45" s="19"/>
      <c r="J45" s="19"/>
      <c r="K45" s="19"/>
      <c r="L45" s="19"/>
      <c r="M45" s="19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2.75" customHeight="1">
      <c r="A46" s="10"/>
      <c r="B46" s="10"/>
      <c r="C46" s="19"/>
      <c r="D46" s="10"/>
      <c r="E46" s="10"/>
      <c r="F46" s="19"/>
      <c r="G46" s="19"/>
      <c r="H46" s="19"/>
      <c r="I46" s="19"/>
      <c r="J46" s="19"/>
      <c r="K46" s="19"/>
      <c r="L46" s="19"/>
      <c r="M46" s="19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2.75" customHeight="1">
      <c r="A47" s="10"/>
      <c r="B47" s="10"/>
      <c r="C47" s="19"/>
      <c r="D47" s="10"/>
      <c r="E47" s="10"/>
      <c r="F47" s="19"/>
      <c r="G47" s="19"/>
      <c r="H47" s="19"/>
      <c r="I47" s="19"/>
      <c r="J47" s="19"/>
      <c r="K47" s="19"/>
      <c r="L47" s="19"/>
      <c r="M47" s="19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2.75" customHeight="1">
      <c r="A48" s="10"/>
      <c r="B48" s="10"/>
      <c r="C48" s="19"/>
      <c r="D48" s="10"/>
      <c r="E48" s="10"/>
      <c r="F48" s="19"/>
      <c r="G48" s="19"/>
      <c r="H48" s="19"/>
      <c r="I48" s="19"/>
      <c r="J48" s="19"/>
      <c r="K48" s="19"/>
      <c r="L48" s="19"/>
      <c r="M48" s="19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2.75" customHeight="1">
      <c r="A49" s="10"/>
      <c r="B49" s="10"/>
      <c r="C49" s="19"/>
      <c r="D49" s="10"/>
      <c r="E49" s="10"/>
      <c r="F49" s="19"/>
      <c r="G49" s="19"/>
      <c r="H49" s="19"/>
      <c r="I49" s="19"/>
      <c r="J49" s="19"/>
      <c r="K49" s="19"/>
      <c r="L49" s="19"/>
      <c r="M49" s="19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2.75" customHeight="1">
      <c r="A50" s="10"/>
      <c r="B50" s="10"/>
      <c r="C50" s="19"/>
      <c r="D50" s="10"/>
      <c r="E50" s="10"/>
      <c r="F50" s="19"/>
      <c r="G50" s="19"/>
      <c r="H50" s="19"/>
      <c r="I50" s="19"/>
      <c r="J50" s="19"/>
      <c r="K50" s="19"/>
      <c r="L50" s="19"/>
      <c r="M50" s="19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2.75" customHeight="1">
      <c r="A51" s="10"/>
      <c r="B51" s="10"/>
      <c r="C51" s="19"/>
      <c r="D51" s="10"/>
      <c r="E51" s="10"/>
      <c r="F51" s="19"/>
      <c r="G51" s="19"/>
      <c r="H51" s="19"/>
      <c r="I51" s="19"/>
      <c r="J51" s="19"/>
      <c r="K51" s="19"/>
      <c r="L51" s="19"/>
      <c r="M51" s="19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2.75" customHeight="1">
      <c r="A52" s="10"/>
      <c r="B52" s="10"/>
      <c r="C52" s="19"/>
      <c r="D52" s="10"/>
      <c r="E52" s="10"/>
      <c r="F52" s="19"/>
      <c r="G52" s="19"/>
      <c r="H52" s="19"/>
      <c r="I52" s="19"/>
      <c r="J52" s="19"/>
      <c r="K52" s="19"/>
      <c r="L52" s="19"/>
      <c r="M52" s="19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2.75" customHeight="1">
      <c r="A53" s="10"/>
      <c r="B53" s="10"/>
      <c r="C53" s="19"/>
      <c r="D53" s="10"/>
      <c r="E53" s="10"/>
      <c r="F53" s="19"/>
      <c r="G53" s="19"/>
      <c r="H53" s="19"/>
      <c r="I53" s="19"/>
      <c r="J53" s="19"/>
      <c r="K53" s="19"/>
      <c r="L53" s="19"/>
      <c r="M53" s="19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2.75" customHeight="1">
      <c r="A54" s="10"/>
      <c r="B54" s="10"/>
      <c r="C54" s="19"/>
      <c r="D54" s="10"/>
      <c r="E54" s="10"/>
      <c r="F54" s="19"/>
      <c r="G54" s="19"/>
      <c r="H54" s="19"/>
      <c r="I54" s="19"/>
      <c r="J54" s="19"/>
      <c r="K54" s="19"/>
      <c r="L54" s="19"/>
      <c r="M54" s="19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2.75" customHeight="1">
      <c r="A55" s="10"/>
      <c r="B55" s="10"/>
      <c r="C55" s="19"/>
      <c r="D55" s="10"/>
      <c r="E55" s="10"/>
      <c r="F55" s="19"/>
      <c r="G55" s="19"/>
      <c r="H55" s="19"/>
      <c r="I55" s="19"/>
      <c r="J55" s="19"/>
      <c r="K55" s="19"/>
      <c r="L55" s="19"/>
      <c r="M55" s="19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2.75" customHeight="1">
      <c r="A56" s="10"/>
      <c r="B56" s="10"/>
      <c r="C56" s="19"/>
      <c r="D56" s="10"/>
      <c r="E56" s="10"/>
      <c r="F56" s="19"/>
      <c r="G56" s="19"/>
      <c r="H56" s="19"/>
      <c r="I56" s="19"/>
      <c r="J56" s="19"/>
      <c r="K56" s="19"/>
      <c r="L56" s="19"/>
      <c r="M56" s="19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2.75" customHeight="1">
      <c r="A57" s="10"/>
      <c r="B57" s="10"/>
      <c r="C57" s="19"/>
      <c r="D57" s="10"/>
      <c r="E57" s="10"/>
      <c r="F57" s="19"/>
      <c r="G57" s="19"/>
      <c r="H57" s="19"/>
      <c r="I57" s="19"/>
      <c r="J57" s="19"/>
      <c r="K57" s="19"/>
      <c r="L57" s="19"/>
      <c r="M57" s="19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2.75" customHeight="1">
      <c r="A58" s="10"/>
      <c r="B58" s="10"/>
      <c r="C58" s="19"/>
      <c r="D58" s="10"/>
      <c r="E58" s="10"/>
      <c r="F58" s="19"/>
      <c r="G58" s="19"/>
      <c r="H58" s="19"/>
      <c r="I58" s="19"/>
      <c r="J58" s="19"/>
      <c r="K58" s="19"/>
      <c r="L58" s="19"/>
      <c r="M58" s="19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2.75" customHeight="1">
      <c r="A59" s="10"/>
      <c r="B59" s="10"/>
      <c r="C59" s="19"/>
      <c r="D59" s="10"/>
      <c r="E59" s="10"/>
      <c r="F59" s="19"/>
      <c r="G59" s="19"/>
      <c r="H59" s="19"/>
      <c r="I59" s="19"/>
      <c r="J59" s="19"/>
      <c r="K59" s="19"/>
      <c r="L59" s="19"/>
      <c r="M59" s="19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2.75" customHeight="1">
      <c r="A60" s="10"/>
      <c r="B60" s="10"/>
      <c r="C60" s="19"/>
      <c r="D60" s="10"/>
      <c r="E60" s="10"/>
      <c r="F60" s="19"/>
      <c r="G60" s="19"/>
      <c r="H60" s="19"/>
      <c r="I60" s="19"/>
      <c r="J60" s="19"/>
      <c r="K60" s="19"/>
      <c r="L60" s="19"/>
      <c r="M60" s="19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2.75" customHeight="1">
      <c r="A61" s="10"/>
      <c r="B61" s="10"/>
      <c r="C61" s="19"/>
      <c r="D61" s="10"/>
      <c r="E61" s="10"/>
      <c r="F61" s="19"/>
      <c r="G61" s="19"/>
      <c r="H61" s="19"/>
      <c r="I61" s="19"/>
      <c r="J61" s="19"/>
      <c r="K61" s="19"/>
      <c r="L61" s="19"/>
      <c r="M61" s="19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2.75" customHeight="1">
      <c r="A62" s="10"/>
      <c r="B62" s="10"/>
      <c r="C62" s="19"/>
      <c r="D62" s="10"/>
      <c r="E62" s="10"/>
      <c r="F62" s="19"/>
      <c r="G62" s="19"/>
      <c r="H62" s="19"/>
      <c r="I62" s="19"/>
      <c r="J62" s="19"/>
      <c r="K62" s="19"/>
      <c r="L62" s="19"/>
      <c r="M62" s="19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2.75" customHeight="1">
      <c r="A63" s="10"/>
      <c r="B63" s="10"/>
      <c r="C63" s="19"/>
      <c r="D63" s="10"/>
      <c r="E63" s="10"/>
      <c r="F63" s="19"/>
      <c r="G63" s="19"/>
      <c r="H63" s="19"/>
      <c r="I63" s="19"/>
      <c r="J63" s="19"/>
      <c r="K63" s="19"/>
      <c r="L63" s="19"/>
      <c r="M63" s="19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2.75" customHeight="1">
      <c r="A64" s="10"/>
      <c r="B64" s="10"/>
      <c r="C64" s="19"/>
      <c r="D64" s="10"/>
      <c r="E64" s="10"/>
      <c r="F64" s="19"/>
      <c r="G64" s="19"/>
      <c r="H64" s="19"/>
      <c r="I64" s="19"/>
      <c r="J64" s="19"/>
      <c r="K64" s="19"/>
      <c r="L64" s="19"/>
      <c r="M64" s="19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2.75" customHeight="1">
      <c r="A65" s="10"/>
      <c r="B65" s="10"/>
      <c r="C65" s="19"/>
      <c r="D65" s="10"/>
      <c r="E65" s="10"/>
      <c r="F65" s="19"/>
      <c r="G65" s="19"/>
      <c r="H65" s="19"/>
      <c r="I65" s="19"/>
      <c r="J65" s="19"/>
      <c r="K65" s="19"/>
      <c r="L65" s="19"/>
      <c r="M65" s="19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2.75" customHeight="1">
      <c r="A66" s="10"/>
      <c r="B66" s="10"/>
      <c r="C66" s="19"/>
      <c r="D66" s="10"/>
      <c r="E66" s="10"/>
      <c r="F66" s="19"/>
      <c r="G66" s="19"/>
      <c r="H66" s="19"/>
      <c r="I66" s="19"/>
      <c r="J66" s="19"/>
      <c r="K66" s="19"/>
      <c r="L66" s="19"/>
      <c r="M66" s="19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2.75" customHeight="1">
      <c r="A67" s="10"/>
      <c r="B67" s="10"/>
      <c r="C67" s="19"/>
      <c r="D67" s="10"/>
      <c r="E67" s="10"/>
      <c r="F67" s="19"/>
      <c r="G67" s="19"/>
      <c r="H67" s="19"/>
      <c r="I67" s="19"/>
      <c r="J67" s="19"/>
      <c r="K67" s="19"/>
      <c r="L67" s="19"/>
      <c r="M67" s="19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2.75" customHeight="1">
      <c r="A68" s="10"/>
      <c r="B68" s="10"/>
      <c r="C68" s="19"/>
      <c r="D68" s="10"/>
      <c r="E68" s="10"/>
      <c r="F68" s="19"/>
      <c r="G68" s="19"/>
      <c r="H68" s="19"/>
      <c r="I68" s="19"/>
      <c r="J68" s="19"/>
      <c r="K68" s="19"/>
      <c r="L68" s="19"/>
      <c r="M68" s="19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2.75" customHeight="1">
      <c r="A69" s="10"/>
      <c r="B69" s="10"/>
      <c r="C69" s="19"/>
      <c r="D69" s="10"/>
      <c r="E69" s="10"/>
      <c r="F69" s="19"/>
      <c r="G69" s="19"/>
      <c r="H69" s="19"/>
      <c r="I69" s="19"/>
      <c r="J69" s="19"/>
      <c r="K69" s="19"/>
      <c r="L69" s="19"/>
      <c r="M69" s="19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2.75" customHeight="1">
      <c r="A70" s="10"/>
      <c r="B70" s="10"/>
      <c r="C70" s="19"/>
      <c r="D70" s="10"/>
      <c r="E70" s="10"/>
      <c r="F70" s="19"/>
      <c r="G70" s="19"/>
      <c r="H70" s="19"/>
      <c r="I70" s="19"/>
      <c r="J70" s="19"/>
      <c r="K70" s="19"/>
      <c r="L70" s="19"/>
      <c r="M70" s="19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2.75" customHeight="1">
      <c r="A71" s="10"/>
      <c r="B71" s="10"/>
      <c r="C71" s="19"/>
      <c r="D71" s="10"/>
      <c r="E71" s="10"/>
      <c r="F71" s="19"/>
      <c r="G71" s="19"/>
      <c r="H71" s="19"/>
      <c r="I71" s="19"/>
      <c r="J71" s="19"/>
      <c r="K71" s="19"/>
      <c r="L71" s="19"/>
      <c r="M71" s="19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2.75" customHeight="1">
      <c r="A72" s="10"/>
      <c r="B72" s="10"/>
      <c r="C72" s="19"/>
      <c r="D72" s="10"/>
      <c r="E72" s="10"/>
      <c r="F72" s="19"/>
      <c r="G72" s="19"/>
      <c r="H72" s="19"/>
      <c r="I72" s="19"/>
      <c r="J72" s="19"/>
      <c r="K72" s="19"/>
      <c r="L72" s="19"/>
      <c r="M72" s="19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2.75" customHeight="1">
      <c r="A73" s="10"/>
      <c r="B73" s="10"/>
      <c r="C73" s="19"/>
      <c r="D73" s="10"/>
      <c r="E73" s="10"/>
      <c r="F73" s="19"/>
      <c r="G73" s="19"/>
      <c r="H73" s="19"/>
      <c r="I73" s="19"/>
      <c r="J73" s="19"/>
      <c r="K73" s="19"/>
      <c r="L73" s="19"/>
      <c r="M73" s="19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2.75" customHeight="1">
      <c r="A74" s="10"/>
      <c r="B74" s="10"/>
      <c r="C74" s="19"/>
      <c r="D74" s="10"/>
      <c r="E74" s="10"/>
      <c r="F74" s="19"/>
      <c r="G74" s="19"/>
      <c r="H74" s="19"/>
      <c r="I74" s="19"/>
      <c r="J74" s="19"/>
      <c r="K74" s="19"/>
      <c r="L74" s="19"/>
      <c r="M74" s="19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2.75" customHeight="1">
      <c r="A75" s="10"/>
      <c r="B75" s="10"/>
      <c r="C75" s="19"/>
      <c r="D75" s="10"/>
      <c r="E75" s="10"/>
      <c r="F75" s="19"/>
      <c r="G75" s="19"/>
      <c r="H75" s="19"/>
      <c r="I75" s="19"/>
      <c r="J75" s="19"/>
      <c r="K75" s="19"/>
      <c r="L75" s="19"/>
      <c r="M75" s="19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2.75" customHeight="1">
      <c r="A76" s="10"/>
      <c r="B76" s="10"/>
      <c r="C76" s="19"/>
      <c r="D76" s="10"/>
      <c r="E76" s="10"/>
      <c r="F76" s="19"/>
      <c r="G76" s="19"/>
      <c r="H76" s="19"/>
      <c r="I76" s="19"/>
      <c r="J76" s="19"/>
      <c r="K76" s="19"/>
      <c r="L76" s="19"/>
      <c r="M76" s="19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2.75" customHeight="1">
      <c r="A77" s="10"/>
      <c r="B77" s="10"/>
      <c r="C77" s="19"/>
      <c r="D77" s="10"/>
      <c r="E77" s="10"/>
      <c r="F77" s="19"/>
      <c r="G77" s="19"/>
      <c r="H77" s="19"/>
      <c r="I77" s="19"/>
      <c r="J77" s="19"/>
      <c r="K77" s="19"/>
      <c r="L77" s="19"/>
      <c r="M77" s="19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2.75" customHeight="1">
      <c r="A78" s="10"/>
      <c r="B78" s="10"/>
      <c r="C78" s="19"/>
      <c r="D78" s="10"/>
      <c r="E78" s="10"/>
      <c r="F78" s="19"/>
      <c r="G78" s="19"/>
      <c r="H78" s="19"/>
      <c r="I78" s="19"/>
      <c r="J78" s="19"/>
      <c r="K78" s="19"/>
      <c r="L78" s="19"/>
      <c r="M78" s="19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2.75" customHeight="1">
      <c r="A79" s="10"/>
      <c r="B79" s="10"/>
      <c r="C79" s="19"/>
      <c r="D79" s="10"/>
      <c r="E79" s="10"/>
      <c r="F79" s="19"/>
      <c r="G79" s="19"/>
      <c r="H79" s="19"/>
      <c r="I79" s="19"/>
      <c r="J79" s="19"/>
      <c r="K79" s="19"/>
      <c r="L79" s="19"/>
      <c r="M79" s="19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2.75" customHeight="1">
      <c r="A80" s="10"/>
      <c r="B80" s="10"/>
      <c r="C80" s="19"/>
      <c r="D80" s="10"/>
      <c r="E80" s="10"/>
      <c r="F80" s="19"/>
      <c r="G80" s="19"/>
      <c r="H80" s="19"/>
      <c r="I80" s="19"/>
      <c r="J80" s="19"/>
      <c r="K80" s="19"/>
      <c r="L80" s="19"/>
      <c r="M80" s="19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2.75" customHeight="1">
      <c r="A81" s="10"/>
      <c r="B81" s="10"/>
      <c r="C81" s="19"/>
      <c r="D81" s="10"/>
      <c r="E81" s="10"/>
      <c r="F81" s="19"/>
      <c r="G81" s="19"/>
      <c r="H81" s="19"/>
      <c r="I81" s="19"/>
      <c r="J81" s="19"/>
      <c r="K81" s="19"/>
      <c r="L81" s="19"/>
      <c r="M81" s="19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2.75" customHeight="1">
      <c r="A82" s="10"/>
      <c r="B82" s="10"/>
      <c r="C82" s="19"/>
      <c r="D82" s="10"/>
      <c r="E82" s="10"/>
      <c r="F82" s="19"/>
      <c r="G82" s="19"/>
      <c r="H82" s="19"/>
      <c r="I82" s="19"/>
      <c r="J82" s="19"/>
      <c r="K82" s="19"/>
      <c r="L82" s="19"/>
      <c r="M82" s="19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2.75" customHeight="1">
      <c r="A83" s="10"/>
      <c r="B83" s="10"/>
      <c r="C83" s="19"/>
      <c r="D83" s="10"/>
      <c r="E83" s="10"/>
      <c r="F83" s="19"/>
      <c r="G83" s="19"/>
      <c r="H83" s="19"/>
      <c r="I83" s="19"/>
      <c r="J83" s="19"/>
      <c r="K83" s="19"/>
      <c r="L83" s="19"/>
      <c r="M83" s="19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2.75" customHeight="1">
      <c r="A84" s="10"/>
      <c r="B84" s="10"/>
      <c r="C84" s="19"/>
      <c r="D84" s="10"/>
      <c r="E84" s="10"/>
      <c r="F84" s="19"/>
      <c r="G84" s="19"/>
      <c r="H84" s="19"/>
      <c r="I84" s="19"/>
      <c r="J84" s="19"/>
      <c r="K84" s="19"/>
      <c r="L84" s="19"/>
      <c r="M84" s="19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2.75" customHeight="1">
      <c r="A85" s="10"/>
      <c r="B85" s="10"/>
      <c r="C85" s="19"/>
      <c r="D85" s="10"/>
      <c r="E85" s="10"/>
      <c r="F85" s="19"/>
      <c r="G85" s="19"/>
      <c r="H85" s="19"/>
      <c r="I85" s="19"/>
      <c r="J85" s="19"/>
      <c r="K85" s="19"/>
      <c r="L85" s="19"/>
      <c r="M85" s="19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2.75" customHeight="1">
      <c r="A86" s="10"/>
      <c r="B86" s="10"/>
      <c r="C86" s="19"/>
      <c r="D86" s="10"/>
      <c r="E86" s="10"/>
      <c r="F86" s="19"/>
      <c r="G86" s="19"/>
      <c r="H86" s="19"/>
      <c r="I86" s="19"/>
      <c r="J86" s="19"/>
      <c r="K86" s="19"/>
      <c r="L86" s="19"/>
      <c r="M86" s="19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2.75" customHeight="1">
      <c r="A87" s="10"/>
      <c r="B87" s="10"/>
      <c r="C87" s="19"/>
      <c r="D87" s="10"/>
      <c r="E87" s="10"/>
      <c r="F87" s="19"/>
      <c r="G87" s="19"/>
      <c r="H87" s="19"/>
      <c r="I87" s="19"/>
      <c r="J87" s="19"/>
      <c r="K87" s="19"/>
      <c r="L87" s="19"/>
      <c r="M87" s="19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2.75" customHeight="1">
      <c r="A88" s="10"/>
      <c r="B88" s="10"/>
      <c r="C88" s="19"/>
      <c r="D88" s="10"/>
      <c r="E88" s="10"/>
      <c r="F88" s="19"/>
      <c r="G88" s="19"/>
      <c r="H88" s="19"/>
      <c r="I88" s="19"/>
      <c r="J88" s="19"/>
      <c r="K88" s="19"/>
      <c r="L88" s="19"/>
      <c r="M88" s="19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2.75" customHeight="1">
      <c r="A89" s="10"/>
      <c r="B89" s="10"/>
      <c r="C89" s="19"/>
      <c r="D89" s="10"/>
      <c r="E89" s="10"/>
      <c r="F89" s="19"/>
      <c r="G89" s="19"/>
      <c r="H89" s="19"/>
      <c r="I89" s="19"/>
      <c r="J89" s="19"/>
      <c r="K89" s="19"/>
      <c r="L89" s="19"/>
      <c r="M89" s="19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2.75" customHeight="1">
      <c r="A90" s="10"/>
      <c r="B90" s="10"/>
      <c r="C90" s="19"/>
      <c r="D90" s="10"/>
      <c r="E90" s="10"/>
      <c r="F90" s="19"/>
      <c r="G90" s="19"/>
      <c r="H90" s="19"/>
      <c r="I90" s="19"/>
      <c r="J90" s="19"/>
      <c r="K90" s="19"/>
      <c r="L90" s="19"/>
      <c r="M90" s="19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2.75" customHeight="1">
      <c r="A91" s="10"/>
      <c r="B91" s="10"/>
      <c r="C91" s="19"/>
      <c r="D91" s="10"/>
      <c r="E91" s="10"/>
      <c r="F91" s="19"/>
      <c r="G91" s="19"/>
      <c r="H91" s="19"/>
      <c r="I91" s="19"/>
      <c r="J91" s="19"/>
      <c r="K91" s="19"/>
      <c r="L91" s="19"/>
      <c r="M91" s="19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2.75" customHeight="1">
      <c r="A92" s="10"/>
      <c r="B92" s="10"/>
      <c r="C92" s="19"/>
      <c r="D92" s="10"/>
      <c r="E92" s="10"/>
      <c r="F92" s="19"/>
      <c r="G92" s="19"/>
      <c r="H92" s="19"/>
      <c r="I92" s="19"/>
      <c r="J92" s="19"/>
      <c r="K92" s="19"/>
      <c r="L92" s="19"/>
      <c r="M92" s="19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2.75" customHeight="1">
      <c r="A93" s="10"/>
      <c r="B93" s="10"/>
      <c r="C93" s="19"/>
      <c r="D93" s="10"/>
      <c r="E93" s="10"/>
      <c r="F93" s="19"/>
      <c r="G93" s="19"/>
      <c r="H93" s="19"/>
      <c r="I93" s="19"/>
      <c r="J93" s="19"/>
      <c r="K93" s="19"/>
      <c r="L93" s="19"/>
      <c r="M93" s="19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2.75" customHeight="1">
      <c r="A94" s="10"/>
      <c r="B94" s="10"/>
      <c r="C94" s="19"/>
      <c r="D94" s="10"/>
      <c r="E94" s="10"/>
      <c r="F94" s="19"/>
      <c r="G94" s="19"/>
      <c r="H94" s="19"/>
      <c r="I94" s="19"/>
      <c r="J94" s="19"/>
      <c r="K94" s="19"/>
      <c r="L94" s="19"/>
      <c r="M94" s="19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2.75" customHeight="1">
      <c r="A95" s="10"/>
      <c r="B95" s="10"/>
      <c r="C95" s="19"/>
      <c r="D95" s="10"/>
      <c r="E95" s="10"/>
      <c r="F95" s="19"/>
      <c r="G95" s="19"/>
      <c r="H95" s="19"/>
      <c r="I95" s="19"/>
      <c r="J95" s="19"/>
      <c r="K95" s="19"/>
      <c r="L95" s="19"/>
      <c r="M95" s="19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2.75" customHeight="1">
      <c r="A96" s="10"/>
      <c r="B96" s="10"/>
      <c r="C96" s="19"/>
      <c r="D96" s="10"/>
      <c r="E96" s="10"/>
      <c r="F96" s="19"/>
      <c r="G96" s="19"/>
      <c r="H96" s="19"/>
      <c r="I96" s="19"/>
      <c r="J96" s="19"/>
      <c r="K96" s="19"/>
      <c r="L96" s="19"/>
      <c r="M96" s="19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2.75" customHeight="1">
      <c r="A97" s="10"/>
      <c r="B97" s="10"/>
      <c r="C97" s="19"/>
      <c r="D97" s="10"/>
      <c r="E97" s="10"/>
      <c r="F97" s="19"/>
      <c r="G97" s="19"/>
      <c r="H97" s="19"/>
      <c r="I97" s="19"/>
      <c r="J97" s="19"/>
      <c r="K97" s="19"/>
      <c r="L97" s="19"/>
      <c r="M97" s="19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2.75" customHeight="1">
      <c r="A98" s="10"/>
      <c r="B98" s="10"/>
      <c r="C98" s="19"/>
      <c r="D98" s="10"/>
      <c r="E98" s="10"/>
      <c r="F98" s="19"/>
      <c r="G98" s="19"/>
      <c r="H98" s="19"/>
      <c r="I98" s="19"/>
      <c r="J98" s="19"/>
      <c r="K98" s="19"/>
      <c r="L98" s="19"/>
      <c r="M98" s="19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2.75" customHeight="1">
      <c r="A99" s="10"/>
      <c r="B99" s="10"/>
      <c r="C99" s="19"/>
      <c r="D99" s="10"/>
      <c r="E99" s="10"/>
      <c r="F99" s="19"/>
      <c r="G99" s="19"/>
      <c r="H99" s="19"/>
      <c r="I99" s="19"/>
      <c r="J99" s="19"/>
      <c r="K99" s="19"/>
      <c r="L99" s="19"/>
      <c r="M99" s="19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2.75" customHeight="1">
      <c r="A100" s="10"/>
      <c r="B100" s="10"/>
      <c r="C100" s="19"/>
      <c r="D100" s="10"/>
      <c r="E100" s="10"/>
      <c r="F100" s="19"/>
      <c r="G100" s="19"/>
      <c r="H100" s="19"/>
      <c r="I100" s="19"/>
      <c r="J100" s="19"/>
      <c r="K100" s="19"/>
      <c r="L100" s="19"/>
      <c r="M100" s="19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2.75" customHeight="1">
      <c r="A101" s="10"/>
      <c r="B101" s="10"/>
      <c r="C101" s="19"/>
      <c r="D101" s="10"/>
      <c r="E101" s="10"/>
      <c r="F101" s="19"/>
      <c r="G101" s="19"/>
      <c r="H101" s="19"/>
      <c r="I101" s="19"/>
      <c r="J101" s="19"/>
      <c r="K101" s="19"/>
      <c r="L101" s="19"/>
      <c r="M101" s="19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2.75" customHeight="1">
      <c r="A102" s="10"/>
      <c r="B102" s="10"/>
      <c r="C102" s="19"/>
      <c r="D102" s="10"/>
      <c r="E102" s="10"/>
      <c r="F102" s="19"/>
      <c r="G102" s="19"/>
      <c r="H102" s="19"/>
      <c r="I102" s="19"/>
      <c r="J102" s="19"/>
      <c r="K102" s="19"/>
      <c r="L102" s="19"/>
      <c r="M102" s="19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2.75" customHeight="1">
      <c r="A103" s="10"/>
      <c r="B103" s="10"/>
      <c r="C103" s="19"/>
      <c r="D103" s="10"/>
      <c r="E103" s="10"/>
      <c r="F103" s="19"/>
      <c r="G103" s="19"/>
      <c r="H103" s="19"/>
      <c r="I103" s="19"/>
      <c r="J103" s="19"/>
      <c r="K103" s="19"/>
      <c r="L103" s="19"/>
      <c r="M103" s="19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2.75" customHeight="1">
      <c r="A104" s="10"/>
      <c r="B104" s="10"/>
      <c r="C104" s="19"/>
      <c r="D104" s="10"/>
      <c r="E104" s="10"/>
      <c r="F104" s="19"/>
      <c r="G104" s="19"/>
      <c r="H104" s="19"/>
      <c r="I104" s="19"/>
      <c r="J104" s="19"/>
      <c r="K104" s="19"/>
      <c r="L104" s="19"/>
      <c r="M104" s="19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2.75" customHeight="1">
      <c r="A105" s="10"/>
      <c r="B105" s="10"/>
      <c r="C105" s="19"/>
      <c r="D105" s="10"/>
      <c r="E105" s="10"/>
      <c r="F105" s="19"/>
      <c r="G105" s="19"/>
      <c r="H105" s="19"/>
      <c r="I105" s="19"/>
      <c r="J105" s="19"/>
      <c r="K105" s="19"/>
      <c r="L105" s="19"/>
      <c r="M105" s="19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2.75" customHeight="1">
      <c r="A106" s="10"/>
      <c r="B106" s="10"/>
      <c r="C106" s="19"/>
      <c r="D106" s="10"/>
      <c r="E106" s="10"/>
      <c r="F106" s="19"/>
      <c r="G106" s="19"/>
      <c r="H106" s="19"/>
      <c r="I106" s="19"/>
      <c r="J106" s="19"/>
      <c r="K106" s="19"/>
      <c r="L106" s="19"/>
      <c r="M106" s="19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2.75" customHeight="1">
      <c r="A107" s="10"/>
      <c r="B107" s="10"/>
      <c r="C107" s="19"/>
      <c r="D107" s="10"/>
      <c r="E107" s="10"/>
      <c r="F107" s="19"/>
      <c r="G107" s="19"/>
      <c r="H107" s="19"/>
      <c r="I107" s="19"/>
      <c r="J107" s="19"/>
      <c r="K107" s="19"/>
      <c r="L107" s="19"/>
      <c r="M107" s="19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2.75" customHeight="1">
      <c r="A108" s="10"/>
      <c r="B108" s="10"/>
      <c r="C108" s="19"/>
      <c r="D108" s="10"/>
      <c r="E108" s="10"/>
      <c r="F108" s="19"/>
      <c r="G108" s="19"/>
      <c r="H108" s="19"/>
      <c r="I108" s="19"/>
      <c r="J108" s="19"/>
      <c r="K108" s="19"/>
      <c r="L108" s="19"/>
      <c r="M108" s="19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2.75" customHeight="1">
      <c r="A109" s="10"/>
      <c r="B109" s="10"/>
      <c r="C109" s="19"/>
      <c r="D109" s="10"/>
      <c r="E109" s="10"/>
      <c r="F109" s="19"/>
      <c r="G109" s="19"/>
      <c r="H109" s="19"/>
      <c r="I109" s="19"/>
      <c r="J109" s="19"/>
      <c r="K109" s="19"/>
      <c r="L109" s="19"/>
      <c r="M109" s="19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2.75" customHeight="1">
      <c r="A110" s="10"/>
      <c r="B110" s="10"/>
      <c r="C110" s="19"/>
      <c r="D110" s="10"/>
      <c r="E110" s="10"/>
      <c r="F110" s="19"/>
      <c r="G110" s="19"/>
      <c r="H110" s="19"/>
      <c r="I110" s="19"/>
      <c r="J110" s="19"/>
      <c r="K110" s="19"/>
      <c r="L110" s="19"/>
      <c r="M110" s="19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2.75" customHeight="1">
      <c r="A111" s="10"/>
      <c r="B111" s="10"/>
      <c r="C111" s="19"/>
      <c r="D111" s="10"/>
      <c r="E111" s="10"/>
      <c r="F111" s="19"/>
      <c r="G111" s="19"/>
      <c r="H111" s="19"/>
      <c r="I111" s="19"/>
      <c r="J111" s="19"/>
      <c r="K111" s="19"/>
      <c r="L111" s="19"/>
      <c r="M111" s="19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2.75" customHeight="1">
      <c r="A112" s="10"/>
      <c r="B112" s="10"/>
      <c r="C112" s="19"/>
      <c r="D112" s="10"/>
      <c r="E112" s="10"/>
      <c r="F112" s="19"/>
      <c r="G112" s="19"/>
      <c r="H112" s="19"/>
      <c r="I112" s="19"/>
      <c r="J112" s="19"/>
      <c r="K112" s="19"/>
      <c r="L112" s="19"/>
      <c r="M112" s="19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2.75" customHeight="1">
      <c r="A113" s="10"/>
      <c r="B113" s="10"/>
      <c r="C113" s="19"/>
      <c r="D113" s="10"/>
      <c r="E113" s="10"/>
      <c r="F113" s="19"/>
      <c r="G113" s="19"/>
      <c r="H113" s="19"/>
      <c r="I113" s="19"/>
      <c r="J113" s="19"/>
      <c r="K113" s="19"/>
      <c r="L113" s="19"/>
      <c r="M113" s="19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2.75" customHeight="1">
      <c r="A114" s="10"/>
      <c r="B114" s="10"/>
      <c r="C114" s="19"/>
      <c r="D114" s="10"/>
      <c r="E114" s="10"/>
      <c r="F114" s="19"/>
      <c r="G114" s="19"/>
      <c r="H114" s="19"/>
      <c r="I114" s="19"/>
      <c r="J114" s="19"/>
      <c r="K114" s="19"/>
      <c r="L114" s="19"/>
      <c r="M114" s="19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2.75" customHeight="1">
      <c r="A115" s="10"/>
      <c r="B115" s="10"/>
      <c r="C115" s="19"/>
      <c r="D115" s="10"/>
      <c r="E115" s="10"/>
      <c r="F115" s="19"/>
      <c r="G115" s="19"/>
      <c r="H115" s="19"/>
      <c r="I115" s="19"/>
      <c r="J115" s="19"/>
      <c r="K115" s="19"/>
      <c r="L115" s="19"/>
      <c r="M115" s="19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2.75" customHeight="1">
      <c r="A116" s="10"/>
      <c r="B116" s="10"/>
      <c r="C116" s="19"/>
      <c r="D116" s="10"/>
      <c r="E116" s="10"/>
      <c r="F116" s="19"/>
      <c r="G116" s="19"/>
      <c r="H116" s="19"/>
      <c r="I116" s="19"/>
      <c r="J116" s="19"/>
      <c r="K116" s="19"/>
      <c r="L116" s="19"/>
      <c r="M116" s="19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2.75" customHeight="1">
      <c r="A117" s="10"/>
      <c r="B117" s="10"/>
      <c r="C117" s="19"/>
      <c r="D117" s="10"/>
      <c r="E117" s="10"/>
      <c r="F117" s="19"/>
      <c r="G117" s="19"/>
      <c r="H117" s="19"/>
      <c r="I117" s="19"/>
      <c r="J117" s="19"/>
      <c r="K117" s="19"/>
      <c r="L117" s="19"/>
      <c r="M117" s="19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2.75" customHeight="1">
      <c r="A118" s="10"/>
      <c r="B118" s="10"/>
      <c r="C118" s="19"/>
      <c r="D118" s="10"/>
      <c r="E118" s="10"/>
      <c r="F118" s="19"/>
      <c r="G118" s="19"/>
      <c r="H118" s="19"/>
      <c r="I118" s="19"/>
      <c r="J118" s="19"/>
      <c r="K118" s="19"/>
      <c r="L118" s="19"/>
      <c r="M118" s="19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2.75" customHeight="1">
      <c r="A119" s="10"/>
      <c r="B119" s="10"/>
      <c r="C119" s="19"/>
      <c r="D119" s="10"/>
      <c r="E119" s="10"/>
      <c r="F119" s="19"/>
      <c r="G119" s="19"/>
      <c r="H119" s="19"/>
      <c r="I119" s="19"/>
      <c r="J119" s="19"/>
      <c r="K119" s="19"/>
      <c r="L119" s="19"/>
      <c r="M119" s="19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2.75" customHeight="1">
      <c r="A120" s="10"/>
      <c r="B120" s="10"/>
      <c r="C120" s="19"/>
      <c r="D120" s="10"/>
      <c r="E120" s="10"/>
      <c r="F120" s="19"/>
      <c r="G120" s="19"/>
      <c r="H120" s="19"/>
      <c r="I120" s="19"/>
      <c r="J120" s="19"/>
      <c r="K120" s="19"/>
      <c r="L120" s="19"/>
      <c r="M120" s="19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2.75" customHeight="1">
      <c r="A121" s="10"/>
      <c r="B121" s="10"/>
      <c r="C121" s="19"/>
      <c r="D121" s="10"/>
      <c r="E121" s="10"/>
      <c r="F121" s="19"/>
      <c r="G121" s="19"/>
      <c r="H121" s="19"/>
      <c r="I121" s="19"/>
      <c r="J121" s="19"/>
      <c r="K121" s="19"/>
      <c r="L121" s="19"/>
      <c r="M121" s="19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2.75" customHeight="1">
      <c r="A122" s="10"/>
      <c r="B122" s="10"/>
      <c r="C122" s="19"/>
      <c r="D122" s="10"/>
      <c r="E122" s="10"/>
      <c r="F122" s="19"/>
      <c r="G122" s="19"/>
      <c r="H122" s="19"/>
      <c r="I122" s="19"/>
      <c r="J122" s="19"/>
      <c r="K122" s="19"/>
      <c r="L122" s="19"/>
      <c r="M122" s="19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2.75" customHeight="1">
      <c r="A123" s="10"/>
      <c r="B123" s="10"/>
      <c r="C123" s="19"/>
      <c r="D123" s="10"/>
      <c r="E123" s="10"/>
      <c r="F123" s="19"/>
      <c r="G123" s="19"/>
      <c r="H123" s="19"/>
      <c r="I123" s="19"/>
      <c r="J123" s="19"/>
      <c r="K123" s="19"/>
      <c r="L123" s="19"/>
      <c r="M123" s="19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2.75" customHeight="1">
      <c r="A124" s="10"/>
      <c r="B124" s="10"/>
      <c r="C124" s="19"/>
      <c r="D124" s="10"/>
      <c r="E124" s="10"/>
      <c r="F124" s="19"/>
      <c r="G124" s="19"/>
      <c r="H124" s="19"/>
      <c r="I124" s="19"/>
      <c r="J124" s="19"/>
      <c r="K124" s="19"/>
      <c r="L124" s="19"/>
      <c r="M124" s="19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2.75" customHeight="1">
      <c r="A125" s="10"/>
      <c r="B125" s="10"/>
      <c r="C125" s="19"/>
      <c r="D125" s="10"/>
      <c r="E125" s="10"/>
      <c r="F125" s="19"/>
      <c r="G125" s="19"/>
      <c r="H125" s="19"/>
      <c r="I125" s="19"/>
      <c r="J125" s="19"/>
      <c r="K125" s="19"/>
      <c r="L125" s="19"/>
      <c r="M125" s="19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2.75" customHeight="1">
      <c r="A126" s="10"/>
      <c r="B126" s="10"/>
      <c r="C126" s="19"/>
      <c r="D126" s="10"/>
      <c r="E126" s="10"/>
      <c r="F126" s="19"/>
      <c r="G126" s="19"/>
      <c r="H126" s="19"/>
      <c r="I126" s="19"/>
      <c r="J126" s="19"/>
      <c r="K126" s="19"/>
      <c r="L126" s="19"/>
      <c r="M126" s="19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2.75" customHeight="1">
      <c r="A127" s="10"/>
      <c r="B127" s="10"/>
      <c r="C127" s="19"/>
      <c r="D127" s="10"/>
      <c r="E127" s="10"/>
      <c r="F127" s="19"/>
      <c r="G127" s="19"/>
      <c r="H127" s="19"/>
      <c r="I127" s="19"/>
      <c r="J127" s="19"/>
      <c r="K127" s="19"/>
      <c r="L127" s="19"/>
      <c r="M127" s="19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2.75" customHeight="1">
      <c r="A128" s="10"/>
      <c r="B128" s="10"/>
      <c r="C128" s="19"/>
      <c r="D128" s="10"/>
      <c r="E128" s="10"/>
      <c r="F128" s="19"/>
      <c r="G128" s="19"/>
      <c r="H128" s="19"/>
      <c r="I128" s="19"/>
      <c r="J128" s="19"/>
      <c r="K128" s="19"/>
      <c r="L128" s="19"/>
      <c r="M128" s="19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2.75" customHeight="1">
      <c r="A129" s="10"/>
      <c r="B129" s="10"/>
      <c r="C129" s="19"/>
      <c r="D129" s="10"/>
      <c r="E129" s="10"/>
      <c r="F129" s="19"/>
      <c r="G129" s="19"/>
      <c r="H129" s="19"/>
      <c r="I129" s="19"/>
      <c r="J129" s="19"/>
      <c r="K129" s="19"/>
      <c r="L129" s="19"/>
      <c r="M129" s="19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2.75" customHeight="1">
      <c r="A130" s="10"/>
      <c r="B130" s="10"/>
      <c r="C130" s="19"/>
      <c r="D130" s="10"/>
      <c r="E130" s="10"/>
      <c r="F130" s="19"/>
      <c r="G130" s="19"/>
      <c r="H130" s="19"/>
      <c r="I130" s="19"/>
      <c r="J130" s="19"/>
      <c r="K130" s="19"/>
      <c r="L130" s="19"/>
      <c r="M130" s="19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2.75" customHeight="1">
      <c r="A131" s="10"/>
      <c r="B131" s="10"/>
      <c r="C131" s="19"/>
      <c r="D131" s="10"/>
      <c r="E131" s="10"/>
      <c r="F131" s="19"/>
      <c r="G131" s="19"/>
      <c r="H131" s="19"/>
      <c r="I131" s="19"/>
      <c r="J131" s="19"/>
      <c r="K131" s="19"/>
      <c r="L131" s="19"/>
      <c r="M131" s="19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2.75" customHeight="1">
      <c r="A132" s="10"/>
      <c r="B132" s="10"/>
      <c r="C132" s="19"/>
      <c r="D132" s="10"/>
      <c r="E132" s="10"/>
      <c r="F132" s="19"/>
      <c r="G132" s="19"/>
      <c r="H132" s="19"/>
      <c r="I132" s="19"/>
      <c r="J132" s="19"/>
      <c r="K132" s="19"/>
      <c r="L132" s="19"/>
      <c r="M132" s="19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2.75" customHeight="1">
      <c r="A133" s="10"/>
      <c r="B133" s="10"/>
      <c r="C133" s="19"/>
      <c r="D133" s="10"/>
      <c r="E133" s="10"/>
      <c r="F133" s="19"/>
      <c r="G133" s="19"/>
      <c r="H133" s="19"/>
      <c r="I133" s="19"/>
      <c r="J133" s="19"/>
      <c r="K133" s="19"/>
      <c r="L133" s="19"/>
      <c r="M133" s="19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2.75" customHeight="1">
      <c r="A134" s="10"/>
      <c r="B134" s="10"/>
      <c r="C134" s="19"/>
      <c r="D134" s="10"/>
      <c r="E134" s="10"/>
      <c r="F134" s="19"/>
      <c r="G134" s="19"/>
      <c r="H134" s="19"/>
      <c r="I134" s="19"/>
      <c r="J134" s="19"/>
      <c r="K134" s="19"/>
      <c r="L134" s="19"/>
      <c r="M134" s="19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2.75" customHeight="1">
      <c r="A135" s="10"/>
      <c r="B135" s="10"/>
      <c r="C135" s="19"/>
      <c r="D135" s="10"/>
      <c r="E135" s="10"/>
      <c r="F135" s="19"/>
      <c r="G135" s="19"/>
      <c r="H135" s="19"/>
      <c r="I135" s="19"/>
      <c r="J135" s="19"/>
      <c r="K135" s="19"/>
      <c r="L135" s="19"/>
      <c r="M135" s="19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2.75" customHeight="1">
      <c r="A136" s="10"/>
      <c r="B136" s="10"/>
      <c r="C136" s="19"/>
      <c r="D136" s="10"/>
      <c r="E136" s="10"/>
      <c r="F136" s="19"/>
      <c r="G136" s="19"/>
      <c r="H136" s="19"/>
      <c r="I136" s="19"/>
      <c r="J136" s="19"/>
      <c r="K136" s="19"/>
      <c r="L136" s="19"/>
      <c r="M136" s="19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2.75" customHeight="1">
      <c r="A137" s="10"/>
      <c r="B137" s="10"/>
      <c r="C137" s="19"/>
      <c r="D137" s="10"/>
      <c r="E137" s="10"/>
      <c r="F137" s="19"/>
      <c r="G137" s="19"/>
      <c r="H137" s="19"/>
      <c r="I137" s="19"/>
      <c r="J137" s="19"/>
      <c r="K137" s="19"/>
      <c r="L137" s="19"/>
      <c r="M137" s="19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2.75" customHeight="1">
      <c r="A138" s="10"/>
      <c r="B138" s="10"/>
      <c r="C138" s="19"/>
      <c r="D138" s="10"/>
      <c r="E138" s="10"/>
      <c r="F138" s="19"/>
      <c r="G138" s="19"/>
      <c r="H138" s="19"/>
      <c r="I138" s="19"/>
      <c r="J138" s="19"/>
      <c r="K138" s="19"/>
      <c r="L138" s="19"/>
      <c r="M138" s="19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2.75" customHeight="1">
      <c r="A139" s="10"/>
      <c r="B139" s="10"/>
      <c r="C139" s="19"/>
      <c r="D139" s="10"/>
      <c r="E139" s="10"/>
      <c r="F139" s="19"/>
      <c r="G139" s="19"/>
      <c r="H139" s="19"/>
      <c r="I139" s="19"/>
      <c r="J139" s="19"/>
      <c r="K139" s="19"/>
      <c r="L139" s="19"/>
      <c r="M139" s="19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2.75" customHeight="1">
      <c r="A140" s="10"/>
      <c r="B140" s="10"/>
      <c r="C140" s="19"/>
      <c r="D140" s="10"/>
      <c r="E140" s="10"/>
      <c r="F140" s="19"/>
      <c r="G140" s="19"/>
      <c r="H140" s="19"/>
      <c r="I140" s="19"/>
      <c r="J140" s="19"/>
      <c r="K140" s="19"/>
      <c r="L140" s="19"/>
      <c r="M140" s="19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2.75" customHeight="1">
      <c r="A141" s="10"/>
      <c r="B141" s="10"/>
      <c r="C141" s="19"/>
      <c r="D141" s="10"/>
      <c r="E141" s="10"/>
      <c r="F141" s="19"/>
      <c r="G141" s="19"/>
      <c r="H141" s="19"/>
      <c r="I141" s="19"/>
      <c r="J141" s="19"/>
      <c r="K141" s="19"/>
      <c r="L141" s="19"/>
      <c r="M141" s="19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2.75" customHeight="1">
      <c r="A142" s="10"/>
      <c r="B142" s="10"/>
      <c r="C142" s="19"/>
      <c r="D142" s="10"/>
      <c r="E142" s="10"/>
      <c r="F142" s="19"/>
      <c r="G142" s="19"/>
      <c r="H142" s="19"/>
      <c r="I142" s="19"/>
      <c r="J142" s="19"/>
      <c r="K142" s="19"/>
      <c r="L142" s="19"/>
      <c r="M142" s="19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2.75" customHeight="1">
      <c r="A143" s="10"/>
      <c r="B143" s="10"/>
      <c r="C143" s="19"/>
      <c r="D143" s="10"/>
      <c r="E143" s="10"/>
      <c r="F143" s="19"/>
      <c r="G143" s="19"/>
      <c r="H143" s="19"/>
      <c r="I143" s="19"/>
      <c r="J143" s="19"/>
      <c r="K143" s="19"/>
      <c r="L143" s="19"/>
      <c r="M143" s="19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2.75" customHeight="1">
      <c r="A144" s="10"/>
      <c r="B144" s="10"/>
      <c r="C144" s="19"/>
      <c r="D144" s="10"/>
      <c r="E144" s="10"/>
      <c r="F144" s="19"/>
      <c r="G144" s="19"/>
      <c r="H144" s="19"/>
      <c r="I144" s="19"/>
      <c r="J144" s="19"/>
      <c r="K144" s="19"/>
      <c r="L144" s="19"/>
      <c r="M144" s="19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2.75" customHeight="1">
      <c r="A145" s="10"/>
      <c r="B145" s="10"/>
      <c r="C145" s="19"/>
      <c r="D145" s="10"/>
      <c r="E145" s="10"/>
      <c r="F145" s="19"/>
      <c r="G145" s="19"/>
      <c r="H145" s="19"/>
      <c r="I145" s="19"/>
      <c r="J145" s="19"/>
      <c r="K145" s="19"/>
      <c r="L145" s="19"/>
      <c r="M145" s="19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2.75" customHeight="1">
      <c r="A146" s="10"/>
      <c r="B146" s="10"/>
      <c r="C146" s="19"/>
      <c r="D146" s="10"/>
      <c r="E146" s="10"/>
      <c r="F146" s="19"/>
      <c r="G146" s="19"/>
      <c r="H146" s="19"/>
      <c r="I146" s="19"/>
      <c r="J146" s="19"/>
      <c r="K146" s="19"/>
      <c r="L146" s="19"/>
      <c r="M146" s="19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2.75" customHeight="1">
      <c r="A147" s="10"/>
      <c r="B147" s="10"/>
      <c r="C147" s="19"/>
      <c r="D147" s="10"/>
      <c r="E147" s="10"/>
      <c r="F147" s="19"/>
      <c r="G147" s="19"/>
      <c r="H147" s="19"/>
      <c r="I147" s="19"/>
      <c r="J147" s="19"/>
      <c r="K147" s="19"/>
      <c r="L147" s="19"/>
      <c r="M147" s="19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2.75" customHeight="1">
      <c r="A148" s="10"/>
      <c r="B148" s="10"/>
      <c r="C148" s="19"/>
      <c r="D148" s="10"/>
      <c r="E148" s="10"/>
      <c r="F148" s="19"/>
      <c r="G148" s="19"/>
      <c r="H148" s="19"/>
      <c r="I148" s="19"/>
      <c r="J148" s="19"/>
      <c r="K148" s="19"/>
      <c r="L148" s="19"/>
      <c r="M148" s="19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2.75" customHeight="1">
      <c r="A149" s="10"/>
      <c r="B149" s="10"/>
      <c r="C149" s="19"/>
      <c r="D149" s="10"/>
      <c r="E149" s="10"/>
      <c r="F149" s="19"/>
      <c r="G149" s="19"/>
      <c r="H149" s="19"/>
      <c r="I149" s="19"/>
      <c r="J149" s="19"/>
      <c r="K149" s="19"/>
      <c r="L149" s="19"/>
      <c r="M149" s="19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2.75" customHeight="1">
      <c r="A150" s="10"/>
      <c r="B150" s="10"/>
      <c r="C150" s="19"/>
      <c r="D150" s="10"/>
      <c r="E150" s="10"/>
      <c r="F150" s="19"/>
      <c r="G150" s="19"/>
      <c r="H150" s="19"/>
      <c r="I150" s="19"/>
      <c r="J150" s="19"/>
      <c r="K150" s="19"/>
      <c r="L150" s="19"/>
      <c r="M150" s="19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2.75" customHeight="1">
      <c r="A151" s="10"/>
      <c r="B151" s="10"/>
      <c r="C151" s="19"/>
      <c r="D151" s="10"/>
      <c r="E151" s="10"/>
      <c r="F151" s="19"/>
      <c r="G151" s="19"/>
      <c r="H151" s="19"/>
      <c r="I151" s="19"/>
      <c r="J151" s="19"/>
      <c r="K151" s="19"/>
      <c r="L151" s="19"/>
      <c r="M151" s="19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2.75" customHeight="1">
      <c r="A152" s="10"/>
      <c r="B152" s="10"/>
      <c r="C152" s="19"/>
      <c r="D152" s="10"/>
      <c r="E152" s="10"/>
      <c r="F152" s="19"/>
      <c r="G152" s="19"/>
      <c r="H152" s="19"/>
      <c r="I152" s="19"/>
      <c r="J152" s="19"/>
      <c r="K152" s="19"/>
      <c r="L152" s="19"/>
      <c r="M152" s="19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2.75" customHeight="1">
      <c r="A153" s="10"/>
      <c r="B153" s="10"/>
      <c r="C153" s="19"/>
      <c r="D153" s="10"/>
      <c r="E153" s="10"/>
      <c r="F153" s="19"/>
      <c r="G153" s="19"/>
      <c r="H153" s="19"/>
      <c r="I153" s="19"/>
      <c r="J153" s="19"/>
      <c r="K153" s="19"/>
      <c r="L153" s="19"/>
      <c r="M153" s="19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2.75" customHeight="1">
      <c r="A154" s="10"/>
      <c r="B154" s="10"/>
      <c r="C154" s="19"/>
      <c r="D154" s="10"/>
      <c r="E154" s="10"/>
      <c r="F154" s="19"/>
      <c r="G154" s="19"/>
      <c r="H154" s="19"/>
      <c r="I154" s="19"/>
      <c r="J154" s="19"/>
      <c r="K154" s="19"/>
      <c r="L154" s="19"/>
      <c r="M154" s="19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2.75" customHeight="1">
      <c r="A155" s="10"/>
      <c r="B155" s="10"/>
      <c r="C155" s="19"/>
      <c r="D155" s="10"/>
      <c r="E155" s="10"/>
      <c r="F155" s="19"/>
      <c r="G155" s="19"/>
      <c r="H155" s="19"/>
      <c r="I155" s="19"/>
      <c r="J155" s="19"/>
      <c r="K155" s="19"/>
      <c r="L155" s="19"/>
      <c r="M155" s="19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2.75" customHeight="1">
      <c r="A156" s="10"/>
      <c r="B156" s="10"/>
      <c r="C156" s="19"/>
      <c r="D156" s="10"/>
      <c r="E156" s="10"/>
      <c r="F156" s="19"/>
      <c r="G156" s="19"/>
      <c r="H156" s="19"/>
      <c r="I156" s="19"/>
      <c r="J156" s="19"/>
      <c r="K156" s="19"/>
      <c r="L156" s="19"/>
      <c r="M156" s="19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2.75" customHeight="1">
      <c r="A157" s="10"/>
      <c r="B157" s="10"/>
      <c r="C157" s="19"/>
      <c r="D157" s="10"/>
      <c r="E157" s="10"/>
      <c r="F157" s="19"/>
      <c r="G157" s="19"/>
      <c r="H157" s="19"/>
      <c r="I157" s="19"/>
      <c r="J157" s="19"/>
      <c r="K157" s="19"/>
      <c r="L157" s="19"/>
      <c r="M157" s="19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2.75" customHeight="1">
      <c r="A158" s="10"/>
      <c r="B158" s="10"/>
      <c r="C158" s="19"/>
      <c r="D158" s="10"/>
      <c r="E158" s="10"/>
      <c r="F158" s="19"/>
      <c r="G158" s="19"/>
      <c r="H158" s="19"/>
      <c r="I158" s="19"/>
      <c r="J158" s="19"/>
      <c r="K158" s="19"/>
      <c r="L158" s="19"/>
      <c r="M158" s="19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2.75" customHeight="1">
      <c r="A159" s="10"/>
      <c r="B159" s="10"/>
      <c r="C159" s="19"/>
      <c r="D159" s="10"/>
      <c r="E159" s="10"/>
      <c r="F159" s="19"/>
      <c r="G159" s="19"/>
      <c r="H159" s="19"/>
      <c r="I159" s="19"/>
      <c r="J159" s="19"/>
      <c r="K159" s="19"/>
      <c r="L159" s="19"/>
      <c r="M159" s="19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2.75" customHeight="1">
      <c r="A160" s="10"/>
      <c r="B160" s="10"/>
      <c r="C160" s="19"/>
      <c r="D160" s="10"/>
      <c r="E160" s="10"/>
      <c r="F160" s="19"/>
      <c r="G160" s="19"/>
      <c r="H160" s="19"/>
      <c r="I160" s="19"/>
      <c r="J160" s="19"/>
      <c r="K160" s="19"/>
      <c r="L160" s="19"/>
      <c r="M160" s="19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2.75" customHeight="1">
      <c r="A161" s="10"/>
      <c r="B161" s="10"/>
      <c r="C161" s="19"/>
      <c r="D161" s="10"/>
      <c r="E161" s="10"/>
      <c r="F161" s="19"/>
      <c r="G161" s="19"/>
      <c r="H161" s="19"/>
      <c r="I161" s="19"/>
      <c r="J161" s="19"/>
      <c r="K161" s="19"/>
      <c r="L161" s="19"/>
      <c r="M161" s="19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2.75" customHeight="1">
      <c r="A162" s="10"/>
      <c r="B162" s="10"/>
      <c r="C162" s="19"/>
      <c r="D162" s="10"/>
      <c r="E162" s="10"/>
      <c r="F162" s="19"/>
      <c r="G162" s="19"/>
      <c r="H162" s="19"/>
      <c r="I162" s="19"/>
      <c r="J162" s="19"/>
      <c r="K162" s="19"/>
      <c r="L162" s="19"/>
      <c r="M162" s="19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2.75" customHeight="1">
      <c r="A163" s="10"/>
      <c r="B163" s="10"/>
      <c r="C163" s="19"/>
      <c r="D163" s="10"/>
      <c r="E163" s="10"/>
      <c r="F163" s="19"/>
      <c r="G163" s="19"/>
      <c r="H163" s="19"/>
      <c r="I163" s="19"/>
      <c r="J163" s="19"/>
      <c r="K163" s="19"/>
      <c r="L163" s="19"/>
      <c r="M163" s="19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2.75" customHeight="1">
      <c r="A164" s="10"/>
      <c r="B164" s="10"/>
      <c r="C164" s="19"/>
      <c r="D164" s="10"/>
      <c r="E164" s="10"/>
      <c r="F164" s="19"/>
      <c r="G164" s="19"/>
      <c r="H164" s="19"/>
      <c r="I164" s="19"/>
      <c r="J164" s="19"/>
      <c r="K164" s="19"/>
      <c r="L164" s="19"/>
      <c r="M164" s="19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2.75" customHeight="1">
      <c r="A165" s="10"/>
      <c r="B165" s="10"/>
      <c r="C165" s="19"/>
      <c r="D165" s="10"/>
      <c r="E165" s="10"/>
      <c r="F165" s="19"/>
      <c r="G165" s="19"/>
      <c r="H165" s="19"/>
      <c r="I165" s="19"/>
      <c r="J165" s="19"/>
      <c r="K165" s="19"/>
      <c r="L165" s="19"/>
      <c r="M165" s="19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2.75" customHeight="1">
      <c r="A166" s="10"/>
      <c r="B166" s="10"/>
      <c r="C166" s="19"/>
      <c r="D166" s="10"/>
      <c r="E166" s="10"/>
      <c r="F166" s="19"/>
      <c r="G166" s="19"/>
      <c r="H166" s="19"/>
      <c r="I166" s="19"/>
      <c r="J166" s="19"/>
      <c r="K166" s="19"/>
      <c r="L166" s="19"/>
      <c r="M166" s="19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2.75" customHeight="1">
      <c r="A167" s="10"/>
      <c r="B167" s="10"/>
      <c r="C167" s="19"/>
      <c r="D167" s="10"/>
      <c r="E167" s="10"/>
      <c r="F167" s="19"/>
      <c r="G167" s="19"/>
      <c r="H167" s="19"/>
      <c r="I167" s="19"/>
      <c r="J167" s="19"/>
      <c r="K167" s="19"/>
      <c r="L167" s="19"/>
      <c r="M167" s="19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2.75" customHeight="1">
      <c r="A168" s="10"/>
      <c r="B168" s="10"/>
      <c r="C168" s="19"/>
      <c r="D168" s="10"/>
      <c r="E168" s="10"/>
      <c r="F168" s="19"/>
      <c r="G168" s="19"/>
      <c r="H168" s="19"/>
      <c r="I168" s="19"/>
      <c r="J168" s="19"/>
      <c r="K168" s="19"/>
      <c r="L168" s="19"/>
      <c r="M168" s="19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2.75" customHeight="1">
      <c r="A169" s="10"/>
      <c r="B169" s="10"/>
      <c r="C169" s="19"/>
      <c r="D169" s="10"/>
      <c r="E169" s="10"/>
      <c r="F169" s="19"/>
      <c r="G169" s="19"/>
      <c r="H169" s="19"/>
      <c r="I169" s="19"/>
      <c r="J169" s="19"/>
      <c r="K169" s="19"/>
      <c r="L169" s="19"/>
      <c r="M169" s="19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2.75" customHeight="1">
      <c r="A170" s="10"/>
      <c r="B170" s="10"/>
      <c r="C170" s="19"/>
      <c r="D170" s="10"/>
      <c r="E170" s="10"/>
      <c r="F170" s="19"/>
      <c r="G170" s="19"/>
      <c r="H170" s="19"/>
      <c r="I170" s="19"/>
      <c r="J170" s="19"/>
      <c r="K170" s="19"/>
      <c r="L170" s="19"/>
      <c r="M170" s="19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2.75" customHeight="1">
      <c r="A171" s="10"/>
      <c r="B171" s="10"/>
      <c r="C171" s="19"/>
      <c r="D171" s="10"/>
      <c r="E171" s="10"/>
      <c r="F171" s="19"/>
      <c r="G171" s="19"/>
      <c r="H171" s="19"/>
      <c r="I171" s="19"/>
      <c r="J171" s="19"/>
      <c r="K171" s="19"/>
      <c r="L171" s="19"/>
      <c r="M171" s="19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2.75" customHeight="1">
      <c r="A172" s="10"/>
      <c r="B172" s="10"/>
      <c r="C172" s="19"/>
      <c r="D172" s="10"/>
      <c r="E172" s="10"/>
      <c r="F172" s="19"/>
      <c r="G172" s="19"/>
      <c r="H172" s="19"/>
      <c r="I172" s="19"/>
      <c r="J172" s="19"/>
      <c r="K172" s="19"/>
      <c r="L172" s="19"/>
      <c r="M172" s="19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2.75" customHeight="1">
      <c r="A173" s="10"/>
      <c r="B173" s="10"/>
      <c r="C173" s="19"/>
      <c r="D173" s="10"/>
      <c r="E173" s="10"/>
      <c r="F173" s="19"/>
      <c r="G173" s="19"/>
      <c r="H173" s="19"/>
      <c r="I173" s="19"/>
      <c r="J173" s="19"/>
      <c r="K173" s="19"/>
      <c r="L173" s="19"/>
      <c r="M173" s="19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2.75" customHeight="1">
      <c r="A174" s="10"/>
      <c r="B174" s="10"/>
      <c r="C174" s="19"/>
      <c r="D174" s="10"/>
      <c r="E174" s="10"/>
      <c r="F174" s="19"/>
      <c r="G174" s="19"/>
      <c r="H174" s="19"/>
      <c r="I174" s="19"/>
      <c r="J174" s="19"/>
      <c r="K174" s="19"/>
      <c r="L174" s="19"/>
      <c r="M174" s="19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2.75" customHeight="1">
      <c r="A175" s="10"/>
      <c r="B175" s="10"/>
      <c r="C175" s="19"/>
      <c r="D175" s="10"/>
      <c r="E175" s="10"/>
      <c r="F175" s="19"/>
      <c r="G175" s="19"/>
      <c r="H175" s="19"/>
      <c r="I175" s="19"/>
      <c r="J175" s="19"/>
      <c r="K175" s="19"/>
      <c r="L175" s="19"/>
      <c r="M175" s="19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2.75" customHeight="1">
      <c r="A176" s="10"/>
      <c r="B176" s="10"/>
      <c r="C176" s="19"/>
      <c r="D176" s="10"/>
      <c r="E176" s="10"/>
      <c r="F176" s="19"/>
      <c r="G176" s="19"/>
      <c r="H176" s="19"/>
      <c r="I176" s="19"/>
      <c r="J176" s="19"/>
      <c r="K176" s="19"/>
      <c r="L176" s="19"/>
      <c r="M176" s="19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2.75" customHeight="1">
      <c r="A177" s="10"/>
      <c r="B177" s="10"/>
      <c r="C177" s="19"/>
      <c r="D177" s="10"/>
      <c r="E177" s="10"/>
      <c r="F177" s="19"/>
      <c r="G177" s="19"/>
      <c r="H177" s="19"/>
      <c r="I177" s="19"/>
      <c r="J177" s="19"/>
      <c r="K177" s="19"/>
      <c r="L177" s="19"/>
      <c r="M177" s="19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2.75" customHeight="1">
      <c r="A178" s="10"/>
      <c r="B178" s="10"/>
      <c r="C178" s="19"/>
      <c r="D178" s="10"/>
      <c r="E178" s="10"/>
      <c r="F178" s="19"/>
      <c r="G178" s="19"/>
      <c r="H178" s="19"/>
      <c r="I178" s="19"/>
      <c r="J178" s="19"/>
      <c r="K178" s="19"/>
      <c r="L178" s="19"/>
      <c r="M178" s="19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2.75" customHeight="1">
      <c r="A179" s="10"/>
      <c r="B179" s="10"/>
      <c r="C179" s="19"/>
      <c r="D179" s="10"/>
      <c r="E179" s="10"/>
      <c r="F179" s="19"/>
      <c r="G179" s="19"/>
      <c r="H179" s="19"/>
      <c r="I179" s="19"/>
      <c r="J179" s="19"/>
      <c r="K179" s="19"/>
      <c r="L179" s="19"/>
      <c r="M179" s="19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2.75" customHeight="1">
      <c r="A180" s="10"/>
      <c r="B180" s="10"/>
      <c r="C180" s="19"/>
      <c r="D180" s="10"/>
      <c r="E180" s="10"/>
      <c r="F180" s="19"/>
      <c r="G180" s="19"/>
      <c r="H180" s="19"/>
      <c r="I180" s="19"/>
      <c r="J180" s="19"/>
      <c r="K180" s="19"/>
      <c r="L180" s="19"/>
      <c r="M180" s="19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2.75" customHeight="1">
      <c r="A181" s="10"/>
      <c r="B181" s="10"/>
      <c r="C181" s="19"/>
      <c r="D181" s="10"/>
      <c r="E181" s="10"/>
      <c r="F181" s="19"/>
      <c r="G181" s="19"/>
      <c r="H181" s="19"/>
      <c r="I181" s="19"/>
      <c r="J181" s="19"/>
      <c r="K181" s="19"/>
      <c r="L181" s="19"/>
      <c r="M181" s="19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2.75" customHeight="1">
      <c r="A182" s="10"/>
      <c r="B182" s="10"/>
      <c r="C182" s="19"/>
      <c r="D182" s="10"/>
      <c r="E182" s="10"/>
      <c r="F182" s="19"/>
      <c r="G182" s="19"/>
      <c r="H182" s="19"/>
      <c r="I182" s="19"/>
      <c r="J182" s="19"/>
      <c r="K182" s="19"/>
      <c r="L182" s="19"/>
      <c r="M182" s="19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2.75" customHeight="1">
      <c r="A183" s="10"/>
      <c r="B183" s="10"/>
      <c r="C183" s="19"/>
      <c r="D183" s="10"/>
      <c r="E183" s="10"/>
      <c r="F183" s="19"/>
      <c r="G183" s="19"/>
      <c r="H183" s="19"/>
      <c r="I183" s="19"/>
      <c r="J183" s="19"/>
      <c r="K183" s="19"/>
      <c r="L183" s="19"/>
      <c r="M183" s="19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2.75" customHeight="1">
      <c r="A184" s="10"/>
      <c r="B184" s="10"/>
      <c r="C184" s="19"/>
      <c r="D184" s="10"/>
      <c r="E184" s="10"/>
      <c r="F184" s="19"/>
      <c r="G184" s="19"/>
      <c r="H184" s="19"/>
      <c r="I184" s="19"/>
      <c r="J184" s="19"/>
      <c r="K184" s="19"/>
      <c r="L184" s="19"/>
      <c r="M184" s="19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2.75" customHeight="1">
      <c r="A185" s="10"/>
      <c r="B185" s="10"/>
      <c r="C185" s="19"/>
      <c r="D185" s="10"/>
      <c r="E185" s="10"/>
      <c r="F185" s="19"/>
      <c r="G185" s="19"/>
      <c r="H185" s="19"/>
      <c r="I185" s="19"/>
      <c r="J185" s="19"/>
      <c r="K185" s="19"/>
      <c r="L185" s="19"/>
      <c r="M185" s="19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2.75" customHeight="1">
      <c r="A186" s="10"/>
      <c r="B186" s="10"/>
      <c r="C186" s="19"/>
      <c r="D186" s="10"/>
      <c r="E186" s="10"/>
      <c r="F186" s="19"/>
      <c r="G186" s="19"/>
      <c r="H186" s="19"/>
      <c r="I186" s="19"/>
      <c r="J186" s="19"/>
      <c r="K186" s="19"/>
      <c r="L186" s="19"/>
      <c r="M186" s="19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2.75" customHeight="1">
      <c r="A187" s="10"/>
      <c r="B187" s="10"/>
      <c r="C187" s="19"/>
      <c r="D187" s="10"/>
      <c r="E187" s="10"/>
      <c r="F187" s="19"/>
      <c r="G187" s="19"/>
      <c r="H187" s="19"/>
      <c r="I187" s="19"/>
      <c r="J187" s="19"/>
      <c r="K187" s="19"/>
      <c r="L187" s="19"/>
      <c r="M187" s="19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2.75" customHeight="1">
      <c r="A188" s="10"/>
      <c r="B188" s="10"/>
      <c r="C188" s="19"/>
      <c r="D188" s="10"/>
      <c r="E188" s="10"/>
      <c r="F188" s="19"/>
      <c r="G188" s="19"/>
      <c r="H188" s="19"/>
      <c r="I188" s="19"/>
      <c r="J188" s="19"/>
      <c r="K188" s="19"/>
      <c r="L188" s="19"/>
      <c r="M188" s="19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2.75" customHeight="1">
      <c r="A189" s="10"/>
      <c r="B189" s="10"/>
      <c r="C189" s="19"/>
      <c r="D189" s="10"/>
      <c r="E189" s="10"/>
      <c r="F189" s="19"/>
      <c r="G189" s="19"/>
      <c r="H189" s="19"/>
      <c r="I189" s="19"/>
      <c r="J189" s="19"/>
      <c r="K189" s="19"/>
      <c r="L189" s="19"/>
      <c r="M189" s="19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2.75" customHeight="1">
      <c r="A190" s="10"/>
      <c r="B190" s="10"/>
      <c r="C190" s="19"/>
      <c r="D190" s="10"/>
      <c r="E190" s="10"/>
      <c r="F190" s="19"/>
      <c r="G190" s="19"/>
      <c r="H190" s="19"/>
      <c r="I190" s="19"/>
      <c r="J190" s="19"/>
      <c r="K190" s="19"/>
      <c r="L190" s="19"/>
      <c r="M190" s="19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2.75" customHeight="1">
      <c r="A191" s="10"/>
      <c r="B191" s="10"/>
      <c r="C191" s="19"/>
      <c r="D191" s="10"/>
      <c r="E191" s="10"/>
      <c r="F191" s="19"/>
      <c r="G191" s="19"/>
      <c r="H191" s="19"/>
      <c r="I191" s="19"/>
      <c r="J191" s="19"/>
      <c r="K191" s="19"/>
      <c r="L191" s="19"/>
      <c r="M191" s="19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2.75" customHeight="1">
      <c r="A192" s="10"/>
      <c r="B192" s="10"/>
      <c r="C192" s="19"/>
      <c r="D192" s="10"/>
      <c r="E192" s="10"/>
      <c r="F192" s="19"/>
      <c r="G192" s="19"/>
      <c r="H192" s="19"/>
      <c r="I192" s="19"/>
      <c r="J192" s="19"/>
      <c r="K192" s="19"/>
      <c r="L192" s="19"/>
      <c r="M192" s="19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2.75" customHeight="1">
      <c r="A193" s="10"/>
      <c r="B193" s="10"/>
      <c r="C193" s="19"/>
      <c r="D193" s="10"/>
      <c r="E193" s="10"/>
      <c r="F193" s="19"/>
      <c r="G193" s="19"/>
      <c r="H193" s="19"/>
      <c r="I193" s="19"/>
      <c r="J193" s="19"/>
      <c r="K193" s="19"/>
      <c r="L193" s="19"/>
      <c r="M193" s="19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2.75" customHeight="1">
      <c r="A194" s="10"/>
      <c r="B194" s="10"/>
      <c r="C194" s="19"/>
      <c r="D194" s="10"/>
      <c r="E194" s="10"/>
      <c r="F194" s="19"/>
      <c r="G194" s="19"/>
      <c r="H194" s="19"/>
      <c r="I194" s="19"/>
      <c r="J194" s="19"/>
      <c r="K194" s="19"/>
      <c r="L194" s="19"/>
      <c r="M194" s="19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2.75" customHeight="1">
      <c r="A195" s="10"/>
      <c r="B195" s="10"/>
      <c r="C195" s="19"/>
      <c r="D195" s="10"/>
      <c r="E195" s="10"/>
      <c r="F195" s="19"/>
      <c r="G195" s="19"/>
      <c r="H195" s="19"/>
      <c r="I195" s="19"/>
      <c r="J195" s="19"/>
      <c r="K195" s="19"/>
      <c r="L195" s="19"/>
      <c r="M195" s="19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2.75" customHeight="1">
      <c r="A196" s="10"/>
      <c r="B196" s="10"/>
      <c r="C196" s="19"/>
      <c r="D196" s="10"/>
      <c r="E196" s="10"/>
      <c r="F196" s="19"/>
      <c r="G196" s="19"/>
      <c r="H196" s="19"/>
      <c r="I196" s="19"/>
      <c r="J196" s="19"/>
      <c r="K196" s="19"/>
      <c r="L196" s="19"/>
      <c r="M196" s="19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2.75" customHeight="1">
      <c r="A197" s="10"/>
      <c r="B197" s="10"/>
      <c r="C197" s="19"/>
      <c r="D197" s="10"/>
      <c r="E197" s="10"/>
      <c r="F197" s="19"/>
      <c r="G197" s="19"/>
      <c r="H197" s="19"/>
      <c r="I197" s="19"/>
      <c r="J197" s="19"/>
      <c r="K197" s="19"/>
      <c r="L197" s="19"/>
      <c r="M197" s="19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2.75" customHeight="1">
      <c r="A198" s="10"/>
      <c r="B198" s="10"/>
      <c r="C198" s="19"/>
      <c r="D198" s="10"/>
      <c r="E198" s="10"/>
      <c r="F198" s="19"/>
      <c r="G198" s="19"/>
      <c r="H198" s="19"/>
      <c r="I198" s="19"/>
      <c r="J198" s="19"/>
      <c r="K198" s="19"/>
      <c r="L198" s="19"/>
      <c r="M198" s="19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2.75" customHeight="1">
      <c r="A199" s="10"/>
      <c r="B199" s="10"/>
      <c r="C199" s="19"/>
      <c r="D199" s="10"/>
      <c r="E199" s="10"/>
      <c r="F199" s="19"/>
      <c r="G199" s="19"/>
      <c r="H199" s="19"/>
      <c r="I199" s="19"/>
      <c r="J199" s="19"/>
      <c r="K199" s="19"/>
      <c r="L199" s="19"/>
      <c r="M199" s="19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2.75" customHeight="1">
      <c r="A200" s="10"/>
      <c r="B200" s="10"/>
      <c r="C200" s="19"/>
      <c r="D200" s="10"/>
      <c r="E200" s="10"/>
      <c r="F200" s="19"/>
      <c r="G200" s="19"/>
      <c r="H200" s="19"/>
      <c r="I200" s="19"/>
      <c r="J200" s="19"/>
      <c r="K200" s="19"/>
      <c r="L200" s="19"/>
      <c r="M200" s="19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2.75" customHeight="1">
      <c r="A201" s="10"/>
      <c r="B201" s="10"/>
      <c r="C201" s="19"/>
      <c r="D201" s="10"/>
      <c r="E201" s="10"/>
      <c r="F201" s="19"/>
      <c r="G201" s="19"/>
      <c r="H201" s="19"/>
      <c r="I201" s="19"/>
      <c r="J201" s="19"/>
      <c r="K201" s="19"/>
      <c r="L201" s="19"/>
      <c r="M201" s="19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2.75" customHeight="1">
      <c r="A202" s="10"/>
      <c r="B202" s="10"/>
      <c r="C202" s="19"/>
      <c r="D202" s="10"/>
      <c r="E202" s="10"/>
      <c r="F202" s="19"/>
      <c r="G202" s="19"/>
      <c r="H202" s="19"/>
      <c r="I202" s="19"/>
      <c r="J202" s="19"/>
      <c r="K202" s="19"/>
      <c r="L202" s="19"/>
      <c r="M202" s="19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2.75" customHeight="1">
      <c r="A203" s="10"/>
      <c r="B203" s="10"/>
      <c r="C203" s="19"/>
      <c r="D203" s="10"/>
      <c r="E203" s="10"/>
      <c r="F203" s="19"/>
      <c r="G203" s="19"/>
      <c r="H203" s="19"/>
      <c r="I203" s="19"/>
      <c r="J203" s="19"/>
      <c r="K203" s="19"/>
      <c r="L203" s="19"/>
      <c r="M203" s="19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2.75" customHeight="1">
      <c r="A204" s="10"/>
      <c r="B204" s="10"/>
      <c r="C204" s="19"/>
      <c r="D204" s="10"/>
      <c r="E204" s="10"/>
      <c r="F204" s="19"/>
      <c r="G204" s="19"/>
      <c r="H204" s="19"/>
      <c r="I204" s="19"/>
      <c r="J204" s="19"/>
      <c r="K204" s="19"/>
      <c r="L204" s="19"/>
      <c r="M204" s="19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2.75" customHeight="1">
      <c r="A205" s="10"/>
      <c r="B205" s="10"/>
      <c r="C205" s="19"/>
      <c r="D205" s="10"/>
      <c r="E205" s="10"/>
      <c r="F205" s="19"/>
      <c r="G205" s="19"/>
      <c r="H205" s="19"/>
      <c r="I205" s="19"/>
      <c r="J205" s="19"/>
      <c r="K205" s="19"/>
      <c r="L205" s="19"/>
      <c r="M205" s="19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2.75" customHeight="1">
      <c r="A206" s="10"/>
      <c r="B206" s="10"/>
      <c r="C206" s="19"/>
      <c r="D206" s="10"/>
      <c r="E206" s="10"/>
      <c r="F206" s="19"/>
      <c r="G206" s="19"/>
      <c r="H206" s="19"/>
      <c r="I206" s="19"/>
      <c r="J206" s="19"/>
      <c r="K206" s="19"/>
      <c r="L206" s="19"/>
      <c r="M206" s="19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2.75" customHeight="1">
      <c r="A207" s="10"/>
      <c r="B207" s="10"/>
      <c r="C207" s="19"/>
      <c r="D207" s="10"/>
      <c r="E207" s="10"/>
      <c r="F207" s="19"/>
      <c r="G207" s="19"/>
      <c r="H207" s="19"/>
      <c r="I207" s="19"/>
      <c r="J207" s="19"/>
      <c r="K207" s="19"/>
      <c r="L207" s="19"/>
      <c r="M207" s="19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2.75" customHeight="1">
      <c r="A208" s="10"/>
      <c r="B208" s="10"/>
      <c r="C208" s="19"/>
      <c r="D208" s="10"/>
      <c r="E208" s="10"/>
      <c r="F208" s="19"/>
      <c r="G208" s="19"/>
      <c r="H208" s="19"/>
      <c r="I208" s="19"/>
      <c r="J208" s="19"/>
      <c r="K208" s="19"/>
      <c r="L208" s="19"/>
      <c r="M208" s="19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2.75" customHeight="1">
      <c r="A209" s="10"/>
      <c r="B209" s="10"/>
      <c r="C209" s="19"/>
      <c r="D209" s="10"/>
      <c r="E209" s="10"/>
      <c r="F209" s="19"/>
      <c r="G209" s="19"/>
      <c r="H209" s="19"/>
      <c r="I209" s="19"/>
      <c r="J209" s="19"/>
      <c r="K209" s="19"/>
      <c r="L209" s="19"/>
      <c r="M209" s="19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2.75" customHeight="1">
      <c r="A210" s="10"/>
      <c r="B210" s="10"/>
      <c r="C210" s="19"/>
      <c r="D210" s="10"/>
      <c r="E210" s="10"/>
      <c r="F210" s="19"/>
      <c r="G210" s="19"/>
      <c r="H210" s="19"/>
      <c r="I210" s="19"/>
      <c r="J210" s="19"/>
      <c r="K210" s="19"/>
      <c r="L210" s="19"/>
      <c r="M210" s="19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.75" customHeight="1">
      <c r="A211" s="10"/>
      <c r="B211" s="10"/>
      <c r="C211" s="19"/>
      <c r="D211" s="10"/>
      <c r="E211" s="10"/>
      <c r="F211" s="19"/>
      <c r="G211" s="19"/>
      <c r="H211" s="19"/>
      <c r="I211" s="19"/>
      <c r="J211" s="19"/>
      <c r="K211" s="19"/>
      <c r="L211" s="19"/>
      <c r="M211" s="19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2.75" customHeight="1">
      <c r="A212" s="10"/>
      <c r="B212" s="10"/>
      <c r="C212" s="19"/>
      <c r="D212" s="10"/>
      <c r="E212" s="10"/>
      <c r="F212" s="19"/>
      <c r="G212" s="19"/>
      <c r="H212" s="19"/>
      <c r="I212" s="19"/>
      <c r="J212" s="19"/>
      <c r="K212" s="19"/>
      <c r="L212" s="19"/>
      <c r="M212" s="19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2.75" customHeight="1">
      <c r="A213" s="10"/>
      <c r="B213" s="10"/>
      <c r="C213" s="19"/>
      <c r="D213" s="10"/>
      <c r="E213" s="10"/>
      <c r="F213" s="19"/>
      <c r="G213" s="19"/>
      <c r="H213" s="19"/>
      <c r="I213" s="19"/>
      <c r="J213" s="19"/>
      <c r="K213" s="19"/>
      <c r="L213" s="19"/>
      <c r="M213" s="19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2.75" customHeight="1">
      <c r="A214" s="10"/>
      <c r="B214" s="10"/>
      <c r="C214" s="19"/>
      <c r="D214" s="10"/>
      <c r="E214" s="10"/>
      <c r="F214" s="19"/>
      <c r="G214" s="19"/>
      <c r="H214" s="19"/>
      <c r="I214" s="19"/>
      <c r="J214" s="19"/>
      <c r="K214" s="19"/>
      <c r="L214" s="19"/>
      <c r="M214" s="19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2.75" customHeight="1">
      <c r="A215" s="10"/>
      <c r="B215" s="10"/>
      <c r="C215" s="19"/>
      <c r="D215" s="10"/>
      <c r="E215" s="10"/>
      <c r="F215" s="19"/>
      <c r="G215" s="19"/>
      <c r="H215" s="19"/>
      <c r="I215" s="19"/>
      <c r="J215" s="19"/>
      <c r="K215" s="19"/>
      <c r="L215" s="19"/>
      <c r="M215" s="19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2.75" customHeight="1">
      <c r="A216" s="10"/>
      <c r="B216" s="10"/>
      <c r="C216" s="19"/>
      <c r="D216" s="10"/>
      <c r="E216" s="10"/>
      <c r="F216" s="19"/>
      <c r="G216" s="19"/>
      <c r="H216" s="19"/>
      <c r="I216" s="19"/>
      <c r="J216" s="19"/>
      <c r="K216" s="19"/>
      <c r="L216" s="19"/>
      <c r="M216" s="19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2.75" customHeight="1">
      <c r="A217" s="10"/>
      <c r="B217" s="10"/>
      <c r="C217" s="19"/>
      <c r="D217" s="10"/>
      <c r="E217" s="10"/>
      <c r="F217" s="19"/>
      <c r="G217" s="19"/>
      <c r="H217" s="19"/>
      <c r="I217" s="19"/>
      <c r="J217" s="19"/>
      <c r="K217" s="19"/>
      <c r="L217" s="19"/>
      <c r="M217" s="19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2.75" customHeight="1">
      <c r="A218" s="10"/>
      <c r="B218" s="10"/>
      <c r="C218" s="19"/>
      <c r="D218" s="10"/>
      <c r="E218" s="10"/>
      <c r="F218" s="19"/>
      <c r="G218" s="19"/>
      <c r="H218" s="19"/>
      <c r="I218" s="19"/>
      <c r="J218" s="19"/>
      <c r="K218" s="19"/>
      <c r="L218" s="19"/>
      <c r="M218" s="19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2.75" customHeight="1">
      <c r="A219" s="10"/>
      <c r="B219" s="10"/>
      <c r="C219" s="19"/>
      <c r="D219" s="10"/>
      <c r="E219" s="10"/>
      <c r="F219" s="19"/>
      <c r="G219" s="19"/>
      <c r="H219" s="19"/>
      <c r="I219" s="19"/>
      <c r="J219" s="19"/>
      <c r="K219" s="19"/>
      <c r="L219" s="19"/>
      <c r="M219" s="19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2.75" customHeight="1">
      <c r="A220" s="10"/>
      <c r="B220" s="10"/>
      <c r="C220" s="19"/>
      <c r="D220" s="10"/>
      <c r="E220" s="10"/>
      <c r="F220" s="19"/>
      <c r="G220" s="19"/>
      <c r="H220" s="19"/>
      <c r="I220" s="19"/>
      <c r="J220" s="19"/>
      <c r="K220" s="19"/>
      <c r="L220" s="19"/>
      <c r="M220" s="19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2.75" customHeight="1">
      <c r="A221" s="10"/>
      <c r="B221" s="10"/>
      <c r="C221" s="19"/>
      <c r="D221" s="10"/>
      <c r="E221" s="10"/>
      <c r="F221" s="19"/>
      <c r="G221" s="19"/>
      <c r="H221" s="19"/>
      <c r="I221" s="19"/>
      <c r="J221" s="19"/>
      <c r="K221" s="19"/>
      <c r="L221" s="19"/>
      <c r="M221" s="19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2.75" customHeight="1">
      <c r="A222" s="10"/>
      <c r="B222" s="10"/>
      <c r="C222" s="19"/>
      <c r="D222" s="10"/>
      <c r="E222" s="10"/>
      <c r="F222" s="19"/>
      <c r="G222" s="19"/>
      <c r="H222" s="19"/>
      <c r="I222" s="19"/>
      <c r="J222" s="19"/>
      <c r="K222" s="19"/>
      <c r="L222" s="19"/>
      <c r="M222" s="19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2.75" customHeight="1">
      <c r="A223" s="10"/>
      <c r="B223" s="10"/>
      <c r="C223" s="19"/>
      <c r="D223" s="10"/>
      <c r="E223" s="10"/>
      <c r="F223" s="19"/>
      <c r="G223" s="19"/>
      <c r="H223" s="19"/>
      <c r="I223" s="19"/>
      <c r="J223" s="19"/>
      <c r="K223" s="19"/>
      <c r="L223" s="19"/>
      <c r="M223" s="19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2.75" customHeight="1">
      <c r="A224" s="10"/>
      <c r="B224" s="10"/>
      <c r="C224" s="19"/>
      <c r="D224" s="10"/>
      <c r="E224" s="10"/>
      <c r="F224" s="19"/>
      <c r="G224" s="19"/>
      <c r="H224" s="19"/>
      <c r="I224" s="19"/>
      <c r="J224" s="19"/>
      <c r="K224" s="19"/>
      <c r="L224" s="19"/>
      <c r="M224" s="19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2.75" customHeight="1">
      <c r="A225" s="10"/>
      <c r="B225" s="10"/>
      <c r="C225" s="19"/>
      <c r="D225" s="10"/>
      <c r="E225" s="10"/>
      <c r="F225" s="19"/>
      <c r="G225" s="19"/>
      <c r="H225" s="19"/>
      <c r="I225" s="19"/>
      <c r="J225" s="19"/>
      <c r="K225" s="19"/>
      <c r="L225" s="19"/>
      <c r="M225" s="19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2.75" customHeight="1">
      <c r="A226" s="10"/>
      <c r="B226" s="10"/>
      <c r="C226" s="19"/>
      <c r="D226" s="10"/>
      <c r="E226" s="10"/>
      <c r="F226" s="19"/>
      <c r="G226" s="19"/>
      <c r="H226" s="19"/>
      <c r="I226" s="19"/>
      <c r="J226" s="19"/>
      <c r="K226" s="19"/>
      <c r="L226" s="19"/>
      <c r="M226" s="19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2.75" customHeight="1">
      <c r="A227" s="10"/>
      <c r="B227" s="10"/>
      <c r="C227" s="19"/>
      <c r="D227" s="10"/>
      <c r="E227" s="10"/>
      <c r="F227" s="19"/>
      <c r="G227" s="19"/>
      <c r="H227" s="19"/>
      <c r="I227" s="19"/>
      <c r="J227" s="19"/>
      <c r="K227" s="19"/>
      <c r="L227" s="19"/>
      <c r="M227" s="19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2.75" customHeight="1">
      <c r="A228" s="10"/>
      <c r="B228" s="10"/>
      <c r="C228" s="19"/>
      <c r="D228" s="10"/>
      <c r="E228" s="10"/>
      <c r="F228" s="19"/>
      <c r="G228" s="19"/>
      <c r="H228" s="19"/>
      <c r="I228" s="19"/>
      <c r="J228" s="19"/>
      <c r="K228" s="19"/>
      <c r="L228" s="19"/>
      <c r="M228" s="19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2.75" customHeight="1">
      <c r="A229" s="10"/>
      <c r="B229" s="10"/>
      <c r="C229" s="19"/>
      <c r="D229" s="10"/>
      <c r="E229" s="10"/>
      <c r="F229" s="19"/>
      <c r="G229" s="19"/>
      <c r="H229" s="19"/>
      <c r="I229" s="19"/>
      <c r="J229" s="19"/>
      <c r="K229" s="19"/>
      <c r="L229" s="19"/>
      <c r="M229" s="19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2.75" customHeight="1">
      <c r="A230" s="10"/>
      <c r="B230" s="10"/>
      <c r="C230" s="19"/>
      <c r="D230" s="10"/>
      <c r="E230" s="10"/>
      <c r="F230" s="19"/>
      <c r="G230" s="19"/>
      <c r="H230" s="19"/>
      <c r="I230" s="19"/>
      <c r="J230" s="19"/>
      <c r="K230" s="19"/>
      <c r="L230" s="19"/>
      <c r="M230" s="19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2.75" customHeight="1">
      <c r="A231" s="10"/>
      <c r="B231" s="10"/>
      <c r="C231" s="19"/>
      <c r="D231" s="10"/>
      <c r="E231" s="10"/>
      <c r="F231" s="19"/>
      <c r="G231" s="19"/>
      <c r="H231" s="19"/>
      <c r="I231" s="19"/>
      <c r="J231" s="19"/>
      <c r="K231" s="19"/>
      <c r="L231" s="19"/>
      <c r="M231" s="19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2.75" customHeight="1">
      <c r="A232" s="10"/>
      <c r="B232" s="10"/>
      <c r="C232" s="19"/>
      <c r="D232" s="10"/>
      <c r="E232" s="10"/>
      <c r="F232" s="19"/>
      <c r="G232" s="19"/>
      <c r="H232" s="19"/>
      <c r="I232" s="19"/>
      <c r="J232" s="19"/>
      <c r="K232" s="19"/>
      <c r="L232" s="19"/>
      <c r="M232" s="19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2.75" customHeight="1">
      <c r="A233" s="10"/>
      <c r="B233" s="10"/>
      <c r="C233" s="19"/>
      <c r="D233" s="10"/>
      <c r="E233" s="10"/>
      <c r="F233" s="19"/>
      <c r="G233" s="19"/>
      <c r="H233" s="19"/>
      <c r="I233" s="19"/>
      <c r="J233" s="19"/>
      <c r="K233" s="19"/>
      <c r="L233" s="19"/>
      <c r="M233" s="19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2.75" customHeight="1">
      <c r="A234" s="10"/>
      <c r="B234" s="10"/>
      <c r="C234" s="19"/>
      <c r="D234" s="10"/>
      <c r="E234" s="10"/>
      <c r="F234" s="19"/>
      <c r="G234" s="19"/>
      <c r="H234" s="19"/>
      <c r="I234" s="19"/>
      <c r="J234" s="19"/>
      <c r="K234" s="19"/>
      <c r="L234" s="19"/>
      <c r="M234" s="19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2.75" customHeight="1">
      <c r="A235" s="10"/>
      <c r="B235" s="10"/>
      <c r="C235" s="19"/>
      <c r="D235" s="10"/>
      <c r="E235" s="10"/>
      <c r="F235" s="19"/>
      <c r="G235" s="19"/>
      <c r="H235" s="19"/>
      <c r="I235" s="19"/>
      <c r="J235" s="19"/>
      <c r="K235" s="19"/>
      <c r="L235" s="19"/>
      <c r="M235" s="19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2.75" customHeight="1">
      <c r="A236" s="10"/>
      <c r="B236" s="10"/>
      <c r="C236" s="19"/>
      <c r="D236" s="10"/>
      <c r="E236" s="10"/>
      <c r="F236" s="19"/>
      <c r="G236" s="19"/>
      <c r="H236" s="19"/>
      <c r="I236" s="19"/>
      <c r="J236" s="19"/>
      <c r="K236" s="19"/>
      <c r="L236" s="19"/>
      <c r="M236" s="19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2.75" customHeight="1">
      <c r="A237" s="10"/>
      <c r="B237" s="10"/>
      <c r="C237" s="19"/>
      <c r="D237" s="10"/>
      <c r="E237" s="10"/>
      <c r="F237" s="19"/>
      <c r="G237" s="19"/>
      <c r="H237" s="19"/>
      <c r="I237" s="19"/>
      <c r="J237" s="19"/>
      <c r="K237" s="19"/>
      <c r="L237" s="19"/>
      <c r="M237" s="19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2.75" customHeight="1">
      <c r="A238" s="10"/>
      <c r="B238" s="10"/>
      <c r="C238" s="19"/>
      <c r="D238" s="10"/>
      <c r="E238" s="10"/>
      <c r="F238" s="19"/>
      <c r="G238" s="19"/>
      <c r="H238" s="19"/>
      <c r="I238" s="19"/>
      <c r="J238" s="19"/>
      <c r="K238" s="19"/>
      <c r="L238" s="19"/>
      <c r="M238" s="19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2.75" customHeight="1">
      <c r="A239" s="10"/>
      <c r="B239" s="10"/>
      <c r="C239" s="19"/>
      <c r="D239" s="10"/>
      <c r="E239" s="10"/>
      <c r="F239" s="19"/>
      <c r="G239" s="19"/>
      <c r="H239" s="19"/>
      <c r="I239" s="19"/>
      <c r="J239" s="19"/>
      <c r="K239" s="19"/>
      <c r="L239" s="19"/>
      <c r="M239" s="19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2.75" customHeight="1">
      <c r="A240" s="10"/>
      <c r="B240" s="10"/>
      <c r="C240" s="19"/>
      <c r="D240" s="10"/>
      <c r="E240" s="10"/>
      <c r="F240" s="19"/>
      <c r="G240" s="19"/>
      <c r="H240" s="19"/>
      <c r="I240" s="19"/>
      <c r="J240" s="19"/>
      <c r="K240" s="19"/>
      <c r="L240" s="19"/>
      <c r="M240" s="19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2.75" customHeight="1">
      <c r="A241" s="10"/>
      <c r="B241" s="10"/>
      <c r="C241" s="19"/>
      <c r="D241" s="10"/>
      <c r="E241" s="10"/>
      <c r="F241" s="19"/>
      <c r="G241" s="19"/>
      <c r="H241" s="19"/>
      <c r="I241" s="19"/>
      <c r="J241" s="19"/>
      <c r="K241" s="19"/>
      <c r="L241" s="19"/>
      <c r="M241" s="19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2.75" customHeight="1">
      <c r="A242" s="10"/>
      <c r="B242" s="10"/>
      <c r="C242" s="19"/>
      <c r="D242" s="10"/>
      <c r="E242" s="10"/>
      <c r="F242" s="19"/>
      <c r="G242" s="19"/>
      <c r="H242" s="19"/>
      <c r="I242" s="19"/>
      <c r="J242" s="19"/>
      <c r="K242" s="19"/>
      <c r="L242" s="19"/>
      <c r="M242" s="19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2.75" customHeight="1">
      <c r="A243" s="10"/>
      <c r="B243" s="10"/>
      <c r="C243" s="19"/>
      <c r="D243" s="10"/>
      <c r="E243" s="10"/>
      <c r="F243" s="19"/>
      <c r="G243" s="19"/>
      <c r="H243" s="19"/>
      <c r="I243" s="19"/>
      <c r="J243" s="19"/>
      <c r="K243" s="19"/>
      <c r="L243" s="19"/>
      <c r="M243" s="19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2.75" customHeight="1">
      <c r="A244" s="10"/>
      <c r="B244" s="10"/>
      <c r="C244" s="19"/>
      <c r="D244" s="10"/>
      <c r="E244" s="10"/>
      <c r="F244" s="19"/>
      <c r="G244" s="19"/>
      <c r="H244" s="19"/>
      <c r="I244" s="19"/>
      <c r="J244" s="19"/>
      <c r="K244" s="19"/>
      <c r="L244" s="19"/>
      <c r="M244" s="19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2.75" customHeight="1">
      <c r="A245" s="10"/>
      <c r="B245" s="10"/>
      <c r="C245" s="19"/>
      <c r="D245" s="10"/>
      <c r="E245" s="10"/>
      <c r="F245" s="19"/>
      <c r="G245" s="19"/>
      <c r="H245" s="19"/>
      <c r="I245" s="19"/>
      <c r="J245" s="19"/>
      <c r="K245" s="19"/>
      <c r="L245" s="19"/>
      <c r="M245" s="19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2.75" customHeight="1">
      <c r="A246" s="10"/>
      <c r="B246" s="10"/>
      <c r="C246" s="19"/>
      <c r="D246" s="10"/>
      <c r="E246" s="10"/>
      <c r="F246" s="19"/>
      <c r="G246" s="19"/>
      <c r="H246" s="19"/>
      <c r="I246" s="19"/>
      <c r="J246" s="19"/>
      <c r="K246" s="19"/>
      <c r="L246" s="19"/>
      <c r="M246" s="19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2.75" customHeight="1">
      <c r="A247" s="10"/>
      <c r="B247" s="10"/>
      <c r="C247" s="19"/>
      <c r="D247" s="10"/>
      <c r="E247" s="10"/>
      <c r="F247" s="19"/>
      <c r="G247" s="19"/>
      <c r="H247" s="19"/>
      <c r="I247" s="19"/>
      <c r="J247" s="19"/>
      <c r="K247" s="19"/>
      <c r="L247" s="19"/>
      <c r="M247" s="19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2.75" customHeight="1">
      <c r="A248" s="10"/>
      <c r="B248" s="10"/>
      <c r="C248" s="19"/>
      <c r="D248" s="10"/>
      <c r="E248" s="10"/>
      <c r="F248" s="19"/>
      <c r="G248" s="19"/>
      <c r="H248" s="19"/>
      <c r="I248" s="19"/>
      <c r="J248" s="19"/>
      <c r="K248" s="19"/>
      <c r="L248" s="19"/>
      <c r="M248" s="19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2.75" customHeight="1">
      <c r="A249" s="10"/>
      <c r="B249" s="10"/>
      <c r="C249" s="19"/>
      <c r="D249" s="10"/>
      <c r="E249" s="10"/>
      <c r="F249" s="19"/>
      <c r="G249" s="19"/>
      <c r="H249" s="19"/>
      <c r="I249" s="19"/>
      <c r="J249" s="19"/>
      <c r="K249" s="19"/>
      <c r="L249" s="19"/>
      <c r="M249" s="19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2.75" customHeight="1">
      <c r="A250" s="10"/>
      <c r="B250" s="10"/>
      <c r="C250" s="19"/>
      <c r="D250" s="10"/>
      <c r="E250" s="10"/>
      <c r="F250" s="19"/>
      <c r="G250" s="19"/>
      <c r="H250" s="19"/>
      <c r="I250" s="19"/>
      <c r="J250" s="19"/>
      <c r="K250" s="19"/>
      <c r="L250" s="19"/>
      <c r="M250" s="19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2.75" customHeight="1">
      <c r="A251" s="10"/>
      <c r="B251" s="10"/>
      <c r="C251" s="19"/>
      <c r="D251" s="10"/>
      <c r="E251" s="10"/>
      <c r="F251" s="19"/>
      <c r="G251" s="19"/>
      <c r="H251" s="19"/>
      <c r="I251" s="19"/>
      <c r="J251" s="19"/>
      <c r="K251" s="19"/>
      <c r="L251" s="19"/>
      <c r="M251" s="19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2.75" customHeight="1">
      <c r="A252" s="10"/>
      <c r="B252" s="10"/>
      <c r="C252" s="19"/>
      <c r="D252" s="10"/>
      <c r="E252" s="10"/>
      <c r="F252" s="19"/>
      <c r="G252" s="19"/>
      <c r="H252" s="19"/>
      <c r="I252" s="19"/>
      <c r="J252" s="19"/>
      <c r="K252" s="19"/>
      <c r="L252" s="19"/>
      <c r="M252" s="19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2.75" customHeight="1">
      <c r="A253" s="10"/>
      <c r="B253" s="10"/>
      <c r="C253" s="19"/>
      <c r="D253" s="10"/>
      <c r="E253" s="10"/>
      <c r="F253" s="19"/>
      <c r="G253" s="19"/>
      <c r="H253" s="19"/>
      <c r="I253" s="19"/>
      <c r="J253" s="19"/>
      <c r="K253" s="19"/>
      <c r="L253" s="19"/>
      <c r="M253" s="19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2.75" customHeight="1">
      <c r="A254" s="10"/>
      <c r="B254" s="10"/>
      <c r="C254" s="19"/>
      <c r="D254" s="10"/>
      <c r="E254" s="10"/>
      <c r="F254" s="19"/>
      <c r="G254" s="19"/>
      <c r="H254" s="19"/>
      <c r="I254" s="19"/>
      <c r="J254" s="19"/>
      <c r="K254" s="19"/>
      <c r="L254" s="19"/>
      <c r="M254" s="19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2.75" customHeight="1">
      <c r="A255" s="10"/>
      <c r="B255" s="10"/>
      <c r="C255" s="19"/>
      <c r="D255" s="10"/>
      <c r="E255" s="10"/>
      <c r="F255" s="19"/>
      <c r="G255" s="19"/>
      <c r="H255" s="19"/>
      <c r="I255" s="19"/>
      <c r="J255" s="19"/>
      <c r="K255" s="19"/>
      <c r="L255" s="19"/>
      <c r="M255" s="19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2.75" customHeight="1">
      <c r="A256" s="10"/>
      <c r="B256" s="10"/>
      <c r="C256" s="19"/>
      <c r="D256" s="10"/>
      <c r="E256" s="10"/>
      <c r="F256" s="19"/>
      <c r="G256" s="19"/>
      <c r="H256" s="19"/>
      <c r="I256" s="19"/>
      <c r="J256" s="19"/>
      <c r="K256" s="19"/>
      <c r="L256" s="19"/>
      <c r="M256" s="19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2.75" customHeight="1">
      <c r="A257" s="10"/>
      <c r="B257" s="10"/>
      <c r="C257" s="19"/>
      <c r="D257" s="10"/>
      <c r="E257" s="10"/>
      <c r="F257" s="19"/>
      <c r="G257" s="19"/>
      <c r="H257" s="19"/>
      <c r="I257" s="19"/>
      <c r="J257" s="19"/>
      <c r="K257" s="19"/>
      <c r="L257" s="19"/>
      <c r="M257" s="19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2.75" customHeight="1">
      <c r="A258" s="10"/>
      <c r="B258" s="10"/>
      <c r="C258" s="19"/>
      <c r="D258" s="10"/>
      <c r="E258" s="10"/>
      <c r="F258" s="19"/>
      <c r="G258" s="19"/>
      <c r="H258" s="19"/>
      <c r="I258" s="19"/>
      <c r="J258" s="19"/>
      <c r="K258" s="19"/>
      <c r="L258" s="19"/>
      <c r="M258" s="19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2.75" customHeight="1">
      <c r="A259" s="10"/>
      <c r="B259" s="10"/>
      <c r="C259" s="19"/>
      <c r="D259" s="10"/>
      <c r="E259" s="10"/>
      <c r="F259" s="19"/>
      <c r="G259" s="19"/>
      <c r="H259" s="19"/>
      <c r="I259" s="19"/>
      <c r="J259" s="19"/>
      <c r="K259" s="19"/>
      <c r="L259" s="19"/>
      <c r="M259" s="19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2.75" customHeight="1">
      <c r="A260" s="10"/>
      <c r="B260" s="10"/>
      <c r="C260" s="19"/>
      <c r="D260" s="10"/>
      <c r="E260" s="10"/>
      <c r="F260" s="19"/>
      <c r="G260" s="19"/>
      <c r="H260" s="19"/>
      <c r="I260" s="19"/>
      <c r="J260" s="19"/>
      <c r="K260" s="19"/>
      <c r="L260" s="19"/>
      <c r="M260" s="19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2.75" customHeight="1">
      <c r="A261" s="10"/>
      <c r="B261" s="10"/>
      <c r="C261" s="19"/>
      <c r="D261" s="10"/>
      <c r="E261" s="10"/>
      <c r="F261" s="19"/>
      <c r="G261" s="19"/>
      <c r="H261" s="19"/>
      <c r="I261" s="19"/>
      <c r="J261" s="19"/>
      <c r="K261" s="19"/>
      <c r="L261" s="19"/>
      <c r="M261" s="19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2.75" customHeight="1">
      <c r="A262" s="10"/>
      <c r="B262" s="10"/>
      <c r="C262" s="19"/>
      <c r="D262" s="10"/>
      <c r="E262" s="10"/>
      <c r="F262" s="19"/>
      <c r="G262" s="19"/>
      <c r="H262" s="19"/>
      <c r="I262" s="19"/>
      <c r="J262" s="19"/>
      <c r="K262" s="19"/>
      <c r="L262" s="19"/>
      <c r="M262" s="19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2.75" customHeight="1">
      <c r="A263" s="10"/>
      <c r="B263" s="10"/>
      <c r="C263" s="19"/>
      <c r="D263" s="10"/>
      <c r="E263" s="10"/>
      <c r="F263" s="19"/>
      <c r="G263" s="19"/>
      <c r="H263" s="19"/>
      <c r="I263" s="19"/>
      <c r="J263" s="19"/>
      <c r="K263" s="19"/>
      <c r="L263" s="19"/>
      <c r="M263" s="19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2.75" customHeight="1">
      <c r="A264" s="10"/>
      <c r="B264" s="10"/>
      <c r="C264" s="19"/>
      <c r="D264" s="10"/>
      <c r="E264" s="10"/>
      <c r="F264" s="19"/>
      <c r="G264" s="19"/>
      <c r="H264" s="19"/>
      <c r="I264" s="19"/>
      <c r="J264" s="19"/>
      <c r="K264" s="19"/>
      <c r="L264" s="19"/>
      <c r="M264" s="19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2.75" customHeight="1">
      <c r="A265" s="10"/>
      <c r="B265" s="10"/>
      <c r="C265" s="19"/>
      <c r="D265" s="10"/>
      <c r="E265" s="10"/>
      <c r="F265" s="19"/>
      <c r="G265" s="19"/>
      <c r="H265" s="19"/>
      <c r="I265" s="19"/>
      <c r="J265" s="19"/>
      <c r="K265" s="19"/>
      <c r="L265" s="19"/>
      <c r="M265" s="19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2.75" customHeight="1">
      <c r="A266" s="10"/>
      <c r="B266" s="10"/>
      <c r="C266" s="19"/>
      <c r="D266" s="10"/>
      <c r="E266" s="10"/>
      <c r="F266" s="19"/>
      <c r="G266" s="19"/>
      <c r="H266" s="19"/>
      <c r="I266" s="19"/>
      <c r="J266" s="19"/>
      <c r="K266" s="19"/>
      <c r="L266" s="19"/>
      <c r="M266" s="19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2.75" customHeight="1">
      <c r="A267" s="10"/>
      <c r="B267" s="10"/>
      <c r="C267" s="19"/>
      <c r="D267" s="10"/>
      <c r="E267" s="10"/>
      <c r="F267" s="19"/>
      <c r="G267" s="19"/>
      <c r="H267" s="19"/>
      <c r="I267" s="19"/>
      <c r="J267" s="19"/>
      <c r="K267" s="19"/>
      <c r="L267" s="19"/>
      <c r="M267" s="19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2.75" customHeight="1">
      <c r="A268" s="10"/>
      <c r="B268" s="10"/>
      <c r="C268" s="19"/>
      <c r="D268" s="10"/>
      <c r="E268" s="10"/>
      <c r="F268" s="19"/>
      <c r="G268" s="19"/>
      <c r="H268" s="19"/>
      <c r="I268" s="19"/>
      <c r="J268" s="19"/>
      <c r="K268" s="19"/>
      <c r="L268" s="19"/>
      <c r="M268" s="19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2.75" customHeight="1">
      <c r="A269" s="10"/>
      <c r="B269" s="10"/>
      <c r="C269" s="19"/>
      <c r="D269" s="10"/>
      <c r="E269" s="10"/>
      <c r="F269" s="19"/>
      <c r="G269" s="19"/>
      <c r="H269" s="19"/>
      <c r="I269" s="19"/>
      <c r="J269" s="19"/>
      <c r="K269" s="19"/>
      <c r="L269" s="19"/>
      <c r="M269" s="19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2.75" customHeight="1">
      <c r="A270" s="10"/>
      <c r="B270" s="10"/>
      <c r="C270" s="19"/>
      <c r="D270" s="10"/>
      <c r="E270" s="10"/>
      <c r="F270" s="19"/>
      <c r="G270" s="19"/>
      <c r="H270" s="19"/>
      <c r="I270" s="19"/>
      <c r="J270" s="19"/>
      <c r="K270" s="19"/>
      <c r="L270" s="19"/>
      <c r="M270" s="19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2.75" customHeight="1">
      <c r="A271" s="10"/>
      <c r="B271" s="10"/>
      <c r="C271" s="19"/>
      <c r="D271" s="10"/>
      <c r="E271" s="10"/>
      <c r="F271" s="19"/>
      <c r="G271" s="19"/>
      <c r="H271" s="19"/>
      <c r="I271" s="19"/>
      <c r="J271" s="19"/>
      <c r="K271" s="19"/>
      <c r="L271" s="19"/>
      <c r="M271" s="19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2.75" customHeight="1">
      <c r="A272" s="10"/>
      <c r="B272" s="10"/>
      <c r="C272" s="19"/>
      <c r="D272" s="10"/>
      <c r="E272" s="10"/>
      <c r="F272" s="19"/>
      <c r="G272" s="19"/>
      <c r="H272" s="19"/>
      <c r="I272" s="19"/>
      <c r="J272" s="19"/>
      <c r="K272" s="19"/>
      <c r="L272" s="19"/>
      <c r="M272" s="19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2.75" customHeight="1">
      <c r="A273" s="10"/>
      <c r="B273" s="10"/>
      <c r="C273" s="19"/>
      <c r="D273" s="10"/>
      <c r="E273" s="10"/>
      <c r="F273" s="19"/>
      <c r="G273" s="19"/>
      <c r="H273" s="19"/>
      <c r="I273" s="19"/>
      <c r="J273" s="19"/>
      <c r="K273" s="19"/>
      <c r="L273" s="19"/>
      <c r="M273" s="19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2.75" customHeight="1">
      <c r="A274" s="10"/>
      <c r="B274" s="10"/>
      <c r="C274" s="19"/>
      <c r="D274" s="10"/>
      <c r="E274" s="10"/>
      <c r="F274" s="19"/>
      <c r="G274" s="19"/>
      <c r="H274" s="19"/>
      <c r="I274" s="19"/>
      <c r="J274" s="19"/>
      <c r="K274" s="19"/>
      <c r="L274" s="19"/>
      <c r="M274" s="19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2.75" customHeight="1">
      <c r="A275" s="10"/>
      <c r="B275" s="10"/>
      <c r="C275" s="19"/>
      <c r="D275" s="10"/>
      <c r="E275" s="10"/>
      <c r="F275" s="19"/>
      <c r="G275" s="19"/>
      <c r="H275" s="19"/>
      <c r="I275" s="19"/>
      <c r="J275" s="19"/>
      <c r="K275" s="19"/>
      <c r="L275" s="19"/>
      <c r="M275" s="19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2.75" customHeight="1">
      <c r="A276" s="10"/>
      <c r="B276" s="10"/>
      <c r="C276" s="19"/>
      <c r="D276" s="10"/>
      <c r="E276" s="10"/>
      <c r="F276" s="19"/>
      <c r="G276" s="19"/>
      <c r="H276" s="19"/>
      <c r="I276" s="19"/>
      <c r="J276" s="19"/>
      <c r="K276" s="19"/>
      <c r="L276" s="19"/>
      <c r="M276" s="19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2.75" customHeight="1">
      <c r="A277" s="10"/>
      <c r="B277" s="10"/>
      <c r="C277" s="19"/>
      <c r="D277" s="10"/>
      <c r="E277" s="10"/>
      <c r="F277" s="19"/>
      <c r="G277" s="19"/>
      <c r="H277" s="19"/>
      <c r="I277" s="19"/>
      <c r="J277" s="19"/>
      <c r="K277" s="19"/>
      <c r="L277" s="19"/>
      <c r="M277" s="19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2.75" customHeight="1">
      <c r="A278" s="10"/>
      <c r="B278" s="10"/>
      <c r="C278" s="19"/>
      <c r="D278" s="10"/>
      <c r="E278" s="10"/>
      <c r="F278" s="19"/>
      <c r="G278" s="19"/>
      <c r="H278" s="19"/>
      <c r="I278" s="19"/>
      <c r="J278" s="19"/>
      <c r="K278" s="19"/>
      <c r="L278" s="19"/>
      <c r="M278" s="19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2.75" customHeight="1">
      <c r="A279" s="10"/>
      <c r="B279" s="10"/>
      <c r="C279" s="19"/>
      <c r="D279" s="10"/>
      <c r="E279" s="10"/>
      <c r="F279" s="19"/>
      <c r="G279" s="19"/>
      <c r="H279" s="19"/>
      <c r="I279" s="19"/>
      <c r="J279" s="19"/>
      <c r="K279" s="19"/>
      <c r="L279" s="19"/>
      <c r="M279" s="19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2.75" customHeight="1">
      <c r="A280" s="10"/>
      <c r="B280" s="10"/>
      <c r="C280" s="19"/>
      <c r="D280" s="10"/>
      <c r="E280" s="10"/>
      <c r="F280" s="19"/>
      <c r="G280" s="19"/>
      <c r="H280" s="19"/>
      <c r="I280" s="19"/>
      <c r="J280" s="19"/>
      <c r="K280" s="19"/>
      <c r="L280" s="19"/>
      <c r="M280" s="19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2.75" customHeight="1">
      <c r="A281" s="10"/>
      <c r="B281" s="10"/>
      <c r="C281" s="19"/>
      <c r="D281" s="10"/>
      <c r="E281" s="10"/>
      <c r="F281" s="19"/>
      <c r="G281" s="19"/>
      <c r="H281" s="19"/>
      <c r="I281" s="19"/>
      <c r="J281" s="19"/>
      <c r="K281" s="19"/>
      <c r="L281" s="19"/>
      <c r="M281" s="19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2.75" customHeight="1">
      <c r="A282" s="10"/>
      <c r="B282" s="10"/>
      <c r="C282" s="19"/>
      <c r="D282" s="10"/>
      <c r="E282" s="10"/>
      <c r="F282" s="19"/>
      <c r="G282" s="19"/>
      <c r="H282" s="19"/>
      <c r="I282" s="19"/>
      <c r="J282" s="19"/>
      <c r="K282" s="19"/>
      <c r="L282" s="19"/>
      <c r="M282" s="19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2.75" customHeight="1">
      <c r="A283" s="10"/>
      <c r="B283" s="10"/>
      <c r="C283" s="19"/>
      <c r="D283" s="10"/>
      <c r="E283" s="10"/>
      <c r="F283" s="19"/>
      <c r="G283" s="19"/>
      <c r="H283" s="19"/>
      <c r="I283" s="19"/>
      <c r="J283" s="19"/>
      <c r="K283" s="19"/>
      <c r="L283" s="19"/>
      <c r="M283" s="19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2.75" customHeight="1">
      <c r="A284" s="10"/>
      <c r="B284" s="10"/>
      <c r="C284" s="19"/>
      <c r="D284" s="10"/>
      <c r="E284" s="10"/>
      <c r="F284" s="19"/>
      <c r="G284" s="19"/>
      <c r="H284" s="19"/>
      <c r="I284" s="19"/>
      <c r="J284" s="19"/>
      <c r="K284" s="19"/>
      <c r="L284" s="19"/>
      <c r="M284" s="19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2.75" customHeight="1">
      <c r="A285" s="10"/>
      <c r="B285" s="10"/>
      <c r="C285" s="19"/>
      <c r="D285" s="10"/>
      <c r="E285" s="10"/>
      <c r="F285" s="19"/>
      <c r="G285" s="19"/>
      <c r="H285" s="19"/>
      <c r="I285" s="19"/>
      <c r="J285" s="19"/>
      <c r="K285" s="19"/>
      <c r="L285" s="19"/>
      <c r="M285" s="19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2.75" customHeight="1">
      <c r="A286" s="10"/>
      <c r="B286" s="10"/>
      <c r="C286" s="19"/>
      <c r="D286" s="10"/>
      <c r="E286" s="10"/>
      <c r="F286" s="19"/>
      <c r="G286" s="19"/>
      <c r="H286" s="19"/>
      <c r="I286" s="19"/>
      <c r="J286" s="19"/>
      <c r="K286" s="19"/>
      <c r="L286" s="19"/>
      <c r="M286" s="19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2.75" customHeight="1">
      <c r="A287" s="10"/>
      <c r="B287" s="10"/>
      <c r="C287" s="19"/>
      <c r="D287" s="10"/>
      <c r="E287" s="10"/>
      <c r="F287" s="19"/>
      <c r="G287" s="19"/>
      <c r="H287" s="19"/>
      <c r="I287" s="19"/>
      <c r="J287" s="19"/>
      <c r="K287" s="19"/>
      <c r="L287" s="19"/>
      <c r="M287" s="19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2.75" customHeight="1">
      <c r="A288" s="10"/>
      <c r="B288" s="10"/>
      <c r="C288" s="19"/>
      <c r="D288" s="10"/>
      <c r="E288" s="10"/>
      <c r="F288" s="19"/>
      <c r="G288" s="19"/>
      <c r="H288" s="19"/>
      <c r="I288" s="19"/>
      <c r="J288" s="19"/>
      <c r="K288" s="19"/>
      <c r="L288" s="19"/>
      <c r="M288" s="19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2.75" customHeight="1">
      <c r="A289" s="10"/>
      <c r="B289" s="10"/>
      <c r="C289" s="19"/>
      <c r="D289" s="10"/>
      <c r="E289" s="10"/>
      <c r="F289" s="19"/>
      <c r="G289" s="19"/>
      <c r="H289" s="19"/>
      <c r="I289" s="19"/>
      <c r="J289" s="19"/>
      <c r="K289" s="19"/>
      <c r="L289" s="19"/>
      <c r="M289" s="19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2.75" customHeight="1">
      <c r="A290" s="10"/>
      <c r="B290" s="10"/>
      <c r="C290" s="19"/>
      <c r="D290" s="10"/>
      <c r="E290" s="10"/>
      <c r="F290" s="19"/>
      <c r="G290" s="19"/>
      <c r="H290" s="19"/>
      <c r="I290" s="19"/>
      <c r="J290" s="19"/>
      <c r="K290" s="19"/>
      <c r="L290" s="19"/>
      <c r="M290" s="19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2.75" customHeight="1">
      <c r="A291" s="10"/>
      <c r="B291" s="10"/>
      <c r="C291" s="19"/>
      <c r="D291" s="10"/>
      <c r="E291" s="10"/>
      <c r="F291" s="19"/>
      <c r="G291" s="19"/>
      <c r="H291" s="19"/>
      <c r="I291" s="19"/>
      <c r="J291" s="19"/>
      <c r="K291" s="19"/>
      <c r="L291" s="19"/>
      <c r="M291" s="19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2.75" customHeight="1">
      <c r="A292" s="10"/>
      <c r="B292" s="10"/>
      <c r="C292" s="19"/>
      <c r="D292" s="10"/>
      <c r="E292" s="10"/>
      <c r="F292" s="19"/>
      <c r="G292" s="19"/>
      <c r="H292" s="19"/>
      <c r="I292" s="19"/>
      <c r="J292" s="19"/>
      <c r="K292" s="19"/>
      <c r="L292" s="19"/>
      <c r="M292" s="19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2.75" customHeight="1">
      <c r="A293" s="10"/>
      <c r="B293" s="10"/>
      <c r="C293" s="19"/>
      <c r="D293" s="10"/>
      <c r="E293" s="10"/>
      <c r="F293" s="19"/>
      <c r="G293" s="19"/>
      <c r="H293" s="19"/>
      <c r="I293" s="19"/>
      <c r="J293" s="19"/>
      <c r="K293" s="19"/>
      <c r="L293" s="19"/>
      <c r="M293" s="19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2.75" customHeight="1">
      <c r="A294" s="10"/>
      <c r="B294" s="10"/>
      <c r="C294" s="19"/>
      <c r="D294" s="10"/>
      <c r="E294" s="10"/>
      <c r="F294" s="19"/>
      <c r="G294" s="19"/>
      <c r="H294" s="19"/>
      <c r="I294" s="19"/>
      <c r="J294" s="19"/>
      <c r="K294" s="19"/>
      <c r="L294" s="19"/>
      <c r="M294" s="19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2.75" customHeight="1">
      <c r="A295" s="10"/>
      <c r="B295" s="10"/>
      <c r="C295" s="19"/>
      <c r="D295" s="10"/>
      <c r="E295" s="10"/>
      <c r="F295" s="19"/>
      <c r="G295" s="19"/>
      <c r="H295" s="19"/>
      <c r="I295" s="19"/>
      <c r="J295" s="19"/>
      <c r="K295" s="19"/>
      <c r="L295" s="19"/>
      <c r="M295" s="19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2.75" customHeight="1">
      <c r="A296" s="10"/>
      <c r="B296" s="10"/>
      <c r="C296" s="19"/>
      <c r="D296" s="10"/>
      <c r="E296" s="10"/>
      <c r="F296" s="19"/>
      <c r="G296" s="19"/>
      <c r="H296" s="19"/>
      <c r="I296" s="19"/>
      <c r="J296" s="19"/>
      <c r="K296" s="19"/>
      <c r="L296" s="19"/>
      <c r="M296" s="19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2.75" customHeight="1">
      <c r="A297" s="10"/>
      <c r="B297" s="10"/>
      <c r="C297" s="19"/>
      <c r="D297" s="10"/>
      <c r="E297" s="10"/>
      <c r="F297" s="19"/>
      <c r="G297" s="19"/>
      <c r="H297" s="19"/>
      <c r="I297" s="19"/>
      <c r="J297" s="19"/>
      <c r="K297" s="19"/>
      <c r="L297" s="19"/>
      <c r="M297" s="19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2.75" customHeight="1">
      <c r="A298" s="10"/>
      <c r="B298" s="10"/>
      <c r="C298" s="19"/>
      <c r="D298" s="10"/>
      <c r="E298" s="10"/>
      <c r="F298" s="19"/>
      <c r="G298" s="19"/>
      <c r="H298" s="19"/>
      <c r="I298" s="19"/>
      <c r="J298" s="19"/>
      <c r="K298" s="19"/>
      <c r="L298" s="19"/>
      <c r="M298" s="19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2.75" customHeight="1">
      <c r="A299" s="10"/>
      <c r="B299" s="10"/>
      <c r="C299" s="19"/>
      <c r="D299" s="10"/>
      <c r="E299" s="10"/>
      <c r="F299" s="19"/>
      <c r="G299" s="19"/>
      <c r="H299" s="19"/>
      <c r="I299" s="19"/>
      <c r="J299" s="19"/>
      <c r="K299" s="19"/>
      <c r="L299" s="19"/>
      <c r="M299" s="19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2.75" customHeight="1">
      <c r="A300" s="10"/>
      <c r="B300" s="10"/>
      <c r="C300" s="19"/>
      <c r="D300" s="10"/>
      <c r="E300" s="10"/>
      <c r="F300" s="19"/>
      <c r="G300" s="19"/>
      <c r="H300" s="19"/>
      <c r="I300" s="19"/>
      <c r="J300" s="19"/>
      <c r="K300" s="19"/>
      <c r="L300" s="19"/>
      <c r="M300" s="19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2.75" customHeight="1">
      <c r="A301" s="10"/>
      <c r="B301" s="10"/>
      <c r="C301" s="19"/>
      <c r="D301" s="10"/>
      <c r="E301" s="10"/>
      <c r="F301" s="19"/>
      <c r="G301" s="19"/>
      <c r="H301" s="19"/>
      <c r="I301" s="19"/>
      <c r="J301" s="19"/>
      <c r="K301" s="19"/>
      <c r="L301" s="19"/>
      <c r="M301" s="19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2.75" customHeight="1">
      <c r="A302" s="10"/>
      <c r="B302" s="10"/>
      <c r="C302" s="19"/>
      <c r="D302" s="10"/>
      <c r="E302" s="10"/>
      <c r="F302" s="19"/>
      <c r="G302" s="19"/>
      <c r="H302" s="19"/>
      <c r="I302" s="19"/>
      <c r="J302" s="19"/>
      <c r="K302" s="19"/>
      <c r="L302" s="19"/>
      <c r="M302" s="19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2.75" customHeight="1">
      <c r="A303" s="10"/>
      <c r="B303" s="10"/>
      <c r="C303" s="19"/>
      <c r="D303" s="10"/>
      <c r="E303" s="10"/>
      <c r="F303" s="19"/>
      <c r="G303" s="19"/>
      <c r="H303" s="19"/>
      <c r="I303" s="19"/>
      <c r="J303" s="19"/>
      <c r="K303" s="19"/>
      <c r="L303" s="19"/>
      <c r="M303" s="19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2.75" customHeight="1">
      <c r="A304" s="10"/>
      <c r="B304" s="10"/>
      <c r="C304" s="19"/>
      <c r="D304" s="10"/>
      <c r="E304" s="10"/>
      <c r="F304" s="19"/>
      <c r="G304" s="19"/>
      <c r="H304" s="19"/>
      <c r="I304" s="19"/>
      <c r="J304" s="19"/>
      <c r="K304" s="19"/>
      <c r="L304" s="19"/>
      <c r="M304" s="19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2.75" customHeight="1">
      <c r="A305" s="10"/>
      <c r="B305" s="10"/>
      <c r="C305" s="19"/>
      <c r="D305" s="10"/>
      <c r="E305" s="10"/>
      <c r="F305" s="19"/>
      <c r="G305" s="19"/>
      <c r="H305" s="19"/>
      <c r="I305" s="19"/>
      <c r="J305" s="19"/>
      <c r="K305" s="19"/>
      <c r="L305" s="19"/>
      <c r="M305" s="19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2.75" customHeight="1">
      <c r="A306" s="10"/>
      <c r="B306" s="10"/>
      <c r="C306" s="19"/>
      <c r="D306" s="10"/>
      <c r="E306" s="10"/>
      <c r="F306" s="19"/>
      <c r="G306" s="19"/>
      <c r="H306" s="19"/>
      <c r="I306" s="19"/>
      <c r="J306" s="19"/>
      <c r="K306" s="19"/>
      <c r="L306" s="19"/>
      <c r="M306" s="19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2.75" customHeight="1">
      <c r="A307" s="10"/>
      <c r="B307" s="10"/>
      <c r="C307" s="19"/>
      <c r="D307" s="10"/>
      <c r="E307" s="10"/>
      <c r="F307" s="19"/>
      <c r="G307" s="19"/>
      <c r="H307" s="19"/>
      <c r="I307" s="19"/>
      <c r="J307" s="19"/>
      <c r="K307" s="19"/>
      <c r="L307" s="19"/>
      <c r="M307" s="19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2.75" customHeight="1">
      <c r="A308" s="10"/>
      <c r="B308" s="10"/>
      <c r="C308" s="19"/>
      <c r="D308" s="10"/>
      <c r="E308" s="10"/>
      <c r="F308" s="19"/>
      <c r="G308" s="19"/>
      <c r="H308" s="19"/>
      <c r="I308" s="19"/>
      <c r="J308" s="19"/>
      <c r="K308" s="19"/>
      <c r="L308" s="19"/>
      <c r="M308" s="19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2.75" customHeight="1">
      <c r="A309" s="10"/>
      <c r="B309" s="10"/>
      <c r="C309" s="19"/>
      <c r="D309" s="10"/>
      <c r="E309" s="10"/>
      <c r="F309" s="19"/>
      <c r="G309" s="19"/>
      <c r="H309" s="19"/>
      <c r="I309" s="19"/>
      <c r="J309" s="19"/>
      <c r="K309" s="19"/>
      <c r="L309" s="19"/>
      <c r="M309" s="19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2.75" customHeight="1">
      <c r="A310" s="10"/>
      <c r="B310" s="10"/>
      <c r="C310" s="19"/>
      <c r="D310" s="10"/>
      <c r="E310" s="10"/>
      <c r="F310" s="19"/>
      <c r="G310" s="19"/>
      <c r="H310" s="19"/>
      <c r="I310" s="19"/>
      <c r="J310" s="19"/>
      <c r="K310" s="19"/>
      <c r="L310" s="19"/>
      <c r="M310" s="19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2.75" customHeight="1">
      <c r="A311" s="10"/>
      <c r="B311" s="10"/>
      <c r="C311" s="19"/>
      <c r="D311" s="10"/>
      <c r="E311" s="10"/>
      <c r="F311" s="19"/>
      <c r="G311" s="19"/>
      <c r="H311" s="19"/>
      <c r="I311" s="19"/>
      <c r="J311" s="19"/>
      <c r="K311" s="19"/>
      <c r="L311" s="19"/>
      <c r="M311" s="19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2.75" customHeight="1">
      <c r="A312" s="10"/>
      <c r="B312" s="10"/>
      <c r="C312" s="19"/>
      <c r="D312" s="10"/>
      <c r="E312" s="10"/>
      <c r="F312" s="19"/>
      <c r="G312" s="19"/>
      <c r="H312" s="19"/>
      <c r="I312" s="19"/>
      <c r="J312" s="19"/>
      <c r="K312" s="19"/>
      <c r="L312" s="19"/>
      <c r="M312" s="19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2.75" customHeight="1">
      <c r="A313" s="10"/>
      <c r="B313" s="10"/>
      <c r="C313" s="19"/>
      <c r="D313" s="10"/>
      <c r="E313" s="10"/>
      <c r="F313" s="19"/>
      <c r="G313" s="19"/>
      <c r="H313" s="19"/>
      <c r="I313" s="19"/>
      <c r="J313" s="19"/>
      <c r="K313" s="19"/>
      <c r="L313" s="19"/>
      <c r="M313" s="19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2.75" customHeight="1">
      <c r="A314" s="10"/>
      <c r="B314" s="10"/>
      <c r="C314" s="19"/>
      <c r="D314" s="10"/>
      <c r="E314" s="10"/>
      <c r="F314" s="19"/>
      <c r="G314" s="19"/>
      <c r="H314" s="19"/>
      <c r="I314" s="19"/>
      <c r="J314" s="19"/>
      <c r="K314" s="19"/>
      <c r="L314" s="19"/>
      <c r="M314" s="19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2.75" customHeight="1">
      <c r="A315" s="10"/>
      <c r="B315" s="10"/>
      <c r="C315" s="19"/>
      <c r="D315" s="10"/>
      <c r="E315" s="10"/>
      <c r="F315" s="19"/>
      <c r="G315" s="19"/>
      <c r="H315" s="19"/>
      <c r="I315" s="19"/>
      <c r="J315" s="19"/>
      <c r="K315" s="19"/>
      <c r="L315" s="19"/>
      <c r="M315" s="19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2.75" customHeight="1">
      <c r="A316" s="10"/>
      <c r="B316" s="10"/>
      <c r="C316" s="19"/>
      <c r="D316" s="10"/>
      <c r="E316" s="10"/>
      <c r="F316" s="19"/>
      <c r="G316" s="19"/>
      <c r="H316" s="19"/>
      <c r="I316" s="19"/>
      <c r="J316" s="19"/>
      <c r="K316" s="19"/>
      <c r="L316" s="19"/>
      <c r="M316" s="19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2.75" customHeight="1">
      <c r="A317" s="10"/>
      <c r="B317" s="10"/>
      <c r="C317" s="19"/>
      <c r="D317" s="10"/>
      <c r="E317" s="10"/>
      <c r="F317" s="19"/>
      <c r="G317" s="19"/>
      <c r="H317" s="19"/>
      <c r="I317" s="19"/>
      <c r="J317" s="19"/>
      <c r="K317" s="19"/>
      <c r="L317" s="19"/>
      <c r="M317" s="19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2.75" customHeight="1">
      <c r="A318" s="10"/>
      <c r="B318" s="10"/>
      <c r="C318" s="19"/>
      <c r="D318" s="10"/>
      <c r="E318" s="10"/>
      <c r="F318" s="19"/>
      <c r="G318" s="19"/>
      <c r="H318" s="19"/>
      <c r="I318" s="19"/>
      <c r="J318" s="19"/>
      <c r="K318" s="19"/>
      <c r="L318" s="19"/>
      <c r="M318" s="19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2.75" customHeight="1">
      <c r="A319" s="10"/>
      <c r="B319" s="10"/>
      <c r="C319" s="19"/>
      <c r="D319" s="10"/>
      <c r="E319" s="10"/>
      <c r="F319" s="19"/>
      <c r="G319" s="19"/>
      <c r="H319" s="19"/>
      <c r="I319" s="19"/>
      <c r="J319" s="19"/>
      <c r="K319" s="19"/>
      <c r="L319" s="19"/>
      <c r="M319" s="19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2.75" customHeight="1">
      <c r="A320" s="10"/>
      <c r="B320" s="10"/>
      <c r="C320" s="19"/>
      <c r="D320" s="10"/>
      <c r="E320" s="10"/>
      <c r="F320" s="19"/>
      <c r="G320" s="19"/>
      <c r="H320" s="19"/>
      <c r="I320" s="19"/>
      <c r="J320" s="19"/>
      <c r="K320" s="19"/>
      <c r="L320" s="19"/>
      <c r="M320" s="19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2.75" customHeight="1">
      <c r="A321" s="10"/>
      <c r="B321" s="10"/>
      <c r="C321" s="19"/>
      <c r="D321" s="10"/>
      <c r="E321" s="10"/>
      <c r="F321" s="19"/>
      <c r="G321" s="19"/>
      <c r="H321" s="19"/>
      <c r="I321" s="19"/>
      <c r="J321" s="19"/>
      <c r="K321" s="19"/>
      <c r="L321" s="19"/>
      <c r="M321" s="19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2.75" customHeight="1">
      <c r="A322" s="10"/>
      <c r="B322" s="10"/>
      <c r="C322" s="19"/>
      <c r="D322" s="10"/>
      <c r="E322" s="10"/>
      <c r="F322" s="19"/>
      <c r="G322" s="19"/>
      <c r="H322" s="19"/>
      <c r="I322" s="19"/>
      <c r="J322" s="19"/>
      <c r="K322" s="19"/>
      <c r="L322" s="19"/>
      <c r="M322" s="19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2.75" customHeight="1">
      <c r="A323" s="10"/>
      <c r="B323" s="10"/>
      <c r="C323" s="19"/>
      <c r="D323" s="10"/>
      <c r="E323" s="10"/>
      <c r="F323" s="19"/>
      <c r="G323" s="19"/>
      <c r="H323" s="19"/>
      <c r="I323" s="19"/>
      <c r="J323" s="19"/>
      <c r="K323" s="19"/>
      <c r="L323" s="19"/>
      <c r="M323" s="19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2.75" customHeight="1">
      <c r="A324" s="10"/>
      <c r="B324" s="10"/>
      <c r="C324" s="19"/>
      <c r="D324" s="10"/>
      <c r="E324" s="10"/>
      <c r="F324" s="19"/>
      <c r="G324" s="19"/>
      <c r="H324" s="19"/>
      <c r="I324" s="19"/>
      <c r="J324" s="19"/>
      <c r="K324" s="19"/>
      <c r="L324" s="19"/>
      <c r="M324" s="19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2.75" customHeight="1">
      <c r="A325" s="10"/>
      <c r="B325" s="10"/>
      <c r="C325" s="19"/>
      <c r="D325" s="10"/>
      <c r="E325" s="10"/>
      <c r="F325" s="19"/>
      <c r="G325" s="19"/>
      <c r="H325" s="19"/>
      <c r="I325" s="19"/>
      <c r="J325" s="19"/>
      <c r="K325" s="19"/>
      <c r="L325" s="19"/>
      <c r="M325" s="19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2.75" customHeight="1">
      <c r="A326" s="10"/>
      <c r="B326" s="10"/>
      <c r="C326" s="19"/>
      <c r="D326" s="10"/>
      <c r="E326" s="10"/>
      <c r="F326" s="19"/>
      <c r="G326" s="19"/>
      <c r="H326" s="19"/>
      <c r="I326" s="19"/>
      <c r="J326" s="19"/>
      <c r="K326" s="19"/>
      <c r="L326" s="19"/>
      <c r="M326" s="19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2.75" customHeight="1">
      <c r="A327" s="10"/>
      <c r="B327" s="10"/>
      <c r="C327" s="19"/>
      <c r="D327" s="10"/>
      <c r="E327" s="10"/>
      <c r="F327" s="19"/>
      <c r="G327" s="19"/>
      <c r="H327" s="19"/>
      <c r="I327" s="19"/>
      <c r="J327" s="19"/>
      <c r="K327" s="19"/>
      <c r="L327" s="19"/>
      <c r="M327" s="19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2.75" customHeight="1">
      <c r="A328" s="10"/>
      <c r="B328" s="10"/>
      <c r="C328" s="19"/>
      <c r="D328" s="10"/>
      <c r="E328" s="10"/>
      <c r="F328" s="19"/>
      <c r="G328" s="19"/>
      <c r="H328" s="19"/>
      <c r="I328" s="19"/>
      <c r="J328" s="19"/>
      <c r="K328" s="19"/>
      <c r="L328" s="19"/>
      <c r="M328" s="19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2.75" customHeight="1">
      <c r="A329" s="10"/>
      <c r="B329" s="10"/>
      <c r="C329" s="19"/>
      <c r="D329" s="10"/>
      <c r="E329" s="10"/>
      <c r="F329" s="19"/>
      <c r="G329" s="19"/>
      <c r="H329" s="19"/>
      <c r="I329" s="19"/>
      <c r="J329" s="19"/>
      <c r="K329" s="19"/>
      <c r="L329" s="19"/>
      <c r="M329" s="19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2.75" customHeight="1">
      <c r="A330" s="10"/>
      <c r="B330" s="10"/>
      <c r="C330" s="19"/>
      <c r="D330" s="10"/>
      <c r="E330" s="10"/>
      <c r="F330" s="19"/>
      <c r="G330" s="19"/>
      <c r="H330" s="19"/>
      <c r="I330" s="19"/>
      <c r="J330" s="19"/>
      <c r="K330" s="19"/>
      <c r="L330" s="19"/>
      <c r="M330" s="19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2.75" customHeight="1">
      <c r="A331" s="10"/>
      <c r="B331" s="10"/>
      <c r="C331" s="19"/>
      <c r="D331" s="10"/>
      <c r="E331" s="10"/>
      <c r="F331" s="19"/>
      <c r="G331" s="19"/>
      <c r="H331" s="19"/>
      <c r="I331" s="19"/>
      <c r="J331" s="19"/>
      <c r="K331" s="19"/>
      <c r="L331" s="19"/>
      <c r="M331" s="19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2.75" customHeight="1">
      <c r="A332" s="10"/>
      <c r="B332" s="10"/>
      <c r="C332" s="19"/>
      <c r="D332" s="10"/>
      <c r="E332" s="10"/>
      <c r="F332" s="19"/>
      <c r="G332" s="19"/>
      <c r="H332" s="19"/>
      <c r="I332" s="19"/>
      <c r="J332" s="19"/>
      <c r="K332" s="19"/>
      <c r="L332" s="19"/>
      <c r="M332" s="19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2.75" customHeight="1">
      <c r="A333" s="10"/>
      <c r="B333" s="10"/>
      <c r="C333" s="19"/>
      <c r="D333" s="10"/>
      <c r="E333" s="10"/>
      <c r="F333" s="19"/>
      <c r="G333" s="19"/>
      <c r="H333" s="19"/>
      <c r="I333" s="19"/>
      <c r="J333" s="19"/>
      <c r="K333" s="19"/>
      <c r="L333" s="19"/>
      <c r="M333" s="19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2.75" customHeight="1">
      <c r="A334" s="10"/>
      <c r="B334" s="10"/>
      <c r="C334" s="19"/>
      <c r="D334" s="10"/>
      <c r="E334" s="10"/>
      <c r="F334" s="19"/>
      <c r="G334" s="19"/>
      <c r="H334" s="19"/>
      <c r="I334" s="19"/>
      <c r="J334" s="19"/>
      <c r="K334" s="19"/>
      <c r="L334" s="19"/>
      <c r="M334" s="19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2.75" customHeight="1">
      <c r="A335" s="10"/>
      <c r="B335" s="10"/>
      <c r="C335" s="19"/>
      <c r="D335" s="10"/>
      <c r="E335" s="10"/>
      <c r="F335" s="19"/>
      <c r="G335" s="19"/>
      <c r="H335" s="19"/>
      <c r="I335" s="19"/>
      <c r="J335" s="19"/>
      <c r="K335" s="19"/>
      <c r="L335" s="19"/>
      <c r="M335" s="19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2.75" customHeight="1">
      <c r="A336" s="10"/>
      <c r="B336" s="10"/>
      <c r="C336" s="19"/>
      <c r="D336" s="10"/>
      <c r="E336" s="10"/>
      <c r="F336" s="19"/>
      <c r="G336" s="19"/>
      <c r="H336" s="19"/>
      <c r="I336" s="19"/>
      <c r="J336" s="19"/>
      <c r="K336" s="19"/>
      <c r="L336" s="19"/>
      <c r="M336" s="19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2.75" customHeight="1">
      <c r="A337" s="10"/>
      <c r="B337" s="10"/>
      <c r="C337" s="19"/>
      <c r="D337" s="10"/>
      <c r="E337" s="10"/>
      <c r="F337" s="19"/>
      <c r="G337" s="19"/>
      <c r="H337" s="19"/>
      <c r="I337" s="19"/>
      <c r="J337" s="19"/>
      <c r="K337" s="19"/>
      <c r="L337" s="19"/>
      <c r="M337" s="19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2.75" customHeight="1">
      <c r="A338" s="10"/>
      <c r="B338" s="10"/>
      <c r="C338" s="19"/>
      <c r="D338" s="10"/>
      <c r="E338" s="10"/>
      <c r="F338" s="19"/>
      <c r="G338" s="19"/>
      <c r="H338" s="19"/>
      <c r="I338" s="19"/>
      <c r="J338" s="19"/>
      <c r="K338" s="19"/>
      <c r="L338" s="19"/>
      <c r="M338" s="19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2.75" customHeight="1">
      <c r="A339" s="10"/>
      <c r="B339" s="10"/>
      <c r="C339" s="19"/>
      <c r="D339" s="10"/>
      <c r="E339" s="10"/>
      <c r="F339" s="19"/>
      <c r="G339" s="19"/>
      <c r="H339" s="19"/>
      <c r="I339" s="19"/>
      <c r="J339" s="19"/>
      <c r="K339" s="19"/>
      <c r="L339" s="19"/>
      <c r="M339" s="19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2.75" customHeight="1">
      <c r="A340" s="10"/>
      <c r="B340" s="10"/>
      <c r="C340" s="19"/>
      <c r="D340" s="10"/>
      <c r="E340" s="10"/>
      <c r="F340" s="19"/>
      <c r="G340" s="19"/>
      <c r="H340" s="19"/>
      <c r="I340" s="19"/>
      <c r="J340" s="19"/>
      <c r="K340" s="19"/>
      <c r="L340" s="19"/>
      <c r="M340" s="19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2.75" customHeight="1">
      <c r="A341" s="10"/>
      <c r="B341" s="10"/>
      <c r="C341" s="19"/>
      <c r="D341" s="10"/>
      <c r="E341" s="10"/>
      <c r="F341" s="19"/>
      <c r="G341" s="19"/>
      <c r="H341" s="19"/>
      <c r="I341" s="19"/>
      <c r="J341" s="19"/>
      <c r="K341" s="19"/>
      <c r="L341" s="19"/>
      <c r="M341" s="19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2.75" customHeight="1">
      <c r="A342" s="10"/>
      <c r="B342" s="10"/>
      <c r="C342" s="19"/>
      <c r="D342" s="10"/>
      <c r="E342" s="10"/>
      <c r="F342" s="19"/>
      <c r="G342" s="19"/>
      <c r="H342" s="19"/>
      <c r="I342" s="19"/>
      <c r="J342" s="19"/>
      <c r="K342" s="19"/>
      <c r="L342" s="19"/>
      <c r="M342" s="19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2.75" customHeight="1">
      <c r="A343" s="10"/>
      <c r="B343" s="10"/>
      <c r="C343" s="19"/>
      <c r="D343" s="10"/>
      <c r="E343" s="10"/>
      <c r="F343" s="19"/>
      <c r="G343" s="19"/>
      <c r="H343" s="19"/>
      <c r="I343" s="19"/>
      <c r="J343" s="19"/>
      <c r="K343" s="19"/>
      <c r="L343" s="19"/>
      <c r="M343" s="19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2.75" customHeight="1">
      <c r="A344" s="10"/>
      <c r="B344" s="10"/>
      <c r="C344" s="19"/>
      <c r="D344" s="10"/>
      <c r="E344" s="10"/>
      <c r="F344" s="19"/>
      <c r="G344" s="19"/>
      <c r="H344" s="19"/>
      <c r="I344" s="19"/>
      <c r="J344" s="19"/>
      <c r="K344" s="19"/>
      <c r="L344" s="19"/>
      <c r="M344" s="19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2.75" customHeight="1">
      <c r="A345" s="10"/>
      <c r="B345" s="10"/>
      <c r="C345" s="19"/>
      <c r="D345" s="10"/>
      <c r="E345" s="10"/>
      <c r="F345" s="19"/>
      <c r="G345" s="19"/>
      <c r="H345" s="19"/>
      <c r="I345" s="19"/>
      <c r="J345" s="19"/>
      <c r="K345" s="19"/>
      <c r="L345" s="19"/>
      <c r="M345" s="19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2.75" customHeight="1">
      <c r="A346" s="10"/>
      <c r="B346" s="10"/>
      <c r="C346" s="19"/>
      <c r="D346" s="10"/>
      <c r="E346" s="10"/>
      <c r="F346" s="19"/>
      <c r="G346" s="19"/>
      <c r="H346" s="19"/>
      <c r="I346" s="19"/>
      <c r="J346" s="19"/>
      <c r="K346" s="19"/>
      <c r="L346" s="19"/>
      <c r="M346" s="19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2.75" customHeight="1">
      <c r="A347" s="10"/>
      <c r="B347" s="10"/>
      <c r="C347" s="19"/>
      <c r="D347" s="10"/>
      <c r="E347" s="10"/>
      <c r="F347" s="19"/>
      <c r="G347" s="19"/>
      <c r="H347" s="19"/>
      <c r="I347" s="19"/>
      <c r="J347" s="19"/>
      <c r="K347" s="19"/>
      <c r="L347" s="19"/>
      <c r="M347" s="19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2.75" customHeight="1">
      <c r="A348" s="10"/>
      <c r="B348" s="10"/>
      <c r="C348" s="19"/>
      <c r="D348" s="10"/>
      <c r="E348" s="10"/>
      <c r="F348" s="19"/>
      <c r="G348" s="19"/>
      <c r="H348" s="19"/>
      <c r="I348" s="19"/>
      <c r="J348" s="19"/>
      <c r="K348" s="19"/>
      <c r="L348" s="19"/>
      <c r="M348" s="19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2.75" customHeight="1">
      <c r="A349" s="10"/>
      <c r="B349" s="10"/>
      <c r="C349" s="19"/>
      <c r="D349" s="10"/>
      <c r="E349" s="10"/>
      <c r="F349" s="19"/>
      <c r="G349" s="19"/>
      <c r="H349" s="19"/>
      <c r="I349" s="19"/>
      <c r="J349" s="19"/>
      <c r="K349" s="19"/>
      <c r="L349" s="19"/>
      <c r="M349" s="19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2.75" customHeight="1">
      <c r="A350" s="10"/>
      <c r="B350" s="10"/>
      <c r="C350" s="19"/>
      <c r="D350" s="10"/>
      <c r="E350" s="10"/>
      <c r="F350" s="19"/>
      <c r="G350" s="19"/>
      <c r="H350" s="19"/>
      <c r="I350" s="19"/>
      <c r="J350" s="19"/>
      <c r="K350" s="19"/>
      <c r="L350" s="19"/>
      <c r="M350" s="19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2.75" customHeight="1">
      <c r="A351" s="10"/>
      <c r="B351" s="10"/>
      <c r="C351" s="19"/>
      <c r="D351" s="10"/>
      <c r="E351" s="10"/>
      <c r="F351" s="19"/>
      <c r="G351" s="19"/>
      <c r="H351" s="19"/>
      <c r="I351" s="19"/>
      <c r="J351" s="19"/>
      <c r="K351" s="19"/>
      <c r="L351" s="19"/>
      <c r="M351" s="19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2.75" customHeight="1">
      <c r="A352" s="10"/>
      <c r="B352" s="10"/>
      <c r="C352" s="19"/>
      <c r="D352" s="10"/>
      <c r="E352" s="10"/>
      <c r="F352" s="19"/>
      <c r="G352" s="19"/>
      <c r="H352" s="19"/>
      <c r="I352" s="19"/>
      <c r="J352" s="19"/>
      <c r="K352" s="19"/>
      <c r="L352" s="19"/>
      <c r="M352" s="19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2.75" customHeight="1">
      <c r="A353" s="10"/>
      <c r="B353" s="10"/>
      <c r="C353" s="19"/>
      <c r="D353" s="10"/>
      <c r="E353" s="10"/>
      <c r="F353" s="19"/>
      <c r="G353" s="19"/>
      <c r="H353" s="19"/>
      <c r="I353" s="19"/>
      <c r="J353" s="19"/>
      <c r="K353" s="19"/>
      <c r="L353" s="19"/>
      <c r="M353" s="19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2.75" customHeight="1">
      <c r="A354" s="10"/>
      <c r="B354" s="10"/>
      <c r="C354" s="19"/>
      <c r="D354" s="10"/>
      <c r="E354" s="10"/>
      <c r="F354" s="19"/>
      <c r="G354" s="19"/>
      <c r="H354" s="19"/>
      <c r="I354" s="19"/>
      <c r="J354" s="19"/>
      <c r="K354" s="19"/>
      <c r="L354" s="19"/>
      <c r="M354" s="19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2.75" customHeight="1">
      <c r="A355" s="10"/>
      <c r="B355" s="10"/>
      <c r="C355" s="19"/>
      <c r="D355" s="10"/>
      <c r="E355" s="10"/>
      <c r="F355" s="19"/>
      <c r="G355" s="19"/>
      <c r="H355" s="19"/>
      <c r="I355" s="19"/>
      <c r="J355" s="19"/>
      <c r="K355" s="19"/>
      <c r="L355" s="19"/>
      <c r="M355" s="19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2.75" customHeight="1">
      <c r="A356" s="10"/>
      <c r="B356" s="10"/>
      <c r="C356" s="19"/>
      <c r="D356" s="10"/>
      <c r="E356" s="10"/>
      <c r="F356" s="19"/>
      <c r="G356" s="19"/>
      <c r="H356" s="19"/>
      <c r="I356" s="19"/>
      <c r="J356" s="19"/>
      <c r="K356" s="19"/>
      <c r="L356" s="19"/>
      <c r="M356" s="19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2.75" customHeight="1">
      <c r="A357" s="10"/>
      <c r="B357" s="10"/>
      <c r="C357" s="19"/>
      <c r="D357" s="10"/>
      <c r="E357" s="10"/>
      <c r="F357" s="19"/>
      <c r="G357" s="19"/>
      <c r="H357" s="19"/>
      <c r="I357" s="19"/>
      <c r="J357" s="19"/>
      <c r="K357" s="19"/>
      <c r="L357" s="19"/>
      <c r="M357" s="19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2.75" customHeight="1">
      <c r="A358" s="10"/>
      <c r="B358" s="10"/>
      <c r="C358" s="19"/>
      <c r="D358" s="10"/>
      <c r="E358" s="10"/>
      <c r="F358" s="19"/>
      <c r="G358" s="19"/>
      <c r="H358" s="19"/>
      <c r="I358" s="19"/>
      <c r="J358" s="19"/>
      <c r="K358" s="19"/>
      <c r="L358" s="19"/>
      <c r="M358" s="19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2.75" customHeight="1">
      <c r="A359" s="10"/>
      <c r="B359" s="10"/>
      <c r="C359" s="19"/>
      <c r="D359" s="10"/>
      <c r="E359" s="10"/>
      <c r="F359" s="19"/>
      <c r="G359" s="19"/>
      <c r="H359" s="19"/>
      <c r="I359" s="19"/>
      <c r="J359" s="19"/>
      <c r="K359" s="19"/>
      <c r="L359" s="19"/>
      <c r="M359" s="19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2.75" customHeight="1">
      <c r="A360" s="10"/>
      <c r="B360" s="10"/>
      <c r="C360" s="19"/>
      <c r="D360" s="10"/>
      <c r="E360" s="10"/>
      <c r="F360" s="19"/>
      <c r="G360" s="19"/>
      <c r="H360" s="19"/>
      <c r="I360" s="19"/>
      <c r="J360" s="19"/>
      <c r="K360" s="19"/>
      <c r="L360" s="19"/>
      <c r="M360" s="19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2.75" customHeight="1">
      <c r="A361" s="10"/>
      <c r="B361" s="10"/>
      <c r="C361" s="19"/>
      <c r="D361" s="10"/>
      <c r="E361" s="10"/>
      <c r="F361" s="19"/>
      <c r="G361" s="19"/>
      <c r="H361" s="19"/>
      <c r="I361" s="19"/>
      <c r="J361" s="19"/>
      <c r="K361" s="19"/>
      <c r="L361" s="19"/>
      <c r="M361" s="19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2.75" customHeight="1">
      <c r="A362" s="10"/>
      <c r="B362" s="10"/>
      <c r="C362" s="19"/>
      <c r="D362" s="10"/>
      <c r="E362" s="10"/>
      <c r="F362" s="19"/>
      <c r="G362" s="19"/>
      <c r="H362" s="19"/>
      <c r="I362" s="19"/>
      <c r="J362" s="19"/>
      <c r="K362" s="19"/>
      <c r="L362" s="19"/>
      <c r="M362" s="19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2.75" customHeight="1">
      <c r="A363" s="10"/>
      <c r="B363" s="10"/>
      <c r="C363" s="19"/>
      <c r="D363" s="10"/>
      <c r="E363" s="10"/>
      <c r="F363" s="19"/>
      <c r="G363" s="19"/>
      <c r="H363" s="19"/>
      <c r="I363" s="19"/>
      <c r="J363" s="19"/>
      <c r="K363" s="19"/>
      <c r="L363" s="19"/>
      <c r="M363" s="19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2.75" customHeight="1">
      <c r="A364" s="10"/>
      <c r="B364" s="10"/>
      <c r="C364" s="19"/>
      <c r="D364" s="10"/>
      <c r="E364" s="10"/>
      <c r="F364" s="19"/>
      <c r="G364" s="19"/>
      <c r="H364" s="19"/>
      <c r="I364" s="19"/>
      <c r="J364" s="19"/>
      <c r="K364" s="19"/>
      <c r="L364" s="19"/>
      <c r="M364" s="19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2.75" customHeight="1">
      <c r="A365" s="10"/>
      <c r="B365" s="10"/>
      <c r="C365" s="19"/>
      <c r="D365" s="10"/>
      <c r="E365" s="10"/>
      <c r="F365" s="19"/>
      <c r="G365" s="19"/>
      <c r="H365" s="19"/>
      <c r="I365" s="19"/>
      <c r="J365" s="19"/>
      <c r="K365" s="19"/>
      <c r="L365" s="19"/>
      <c r="M365" s="19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2.75" customHeight="1">
      <c r="A366" s="10"/>
      <c r="B366" s="10"/>
      <c r="C366" s="19"/>
      <c r="D366" s="10"/>
      <c r="E366" s="10"/>
      <c r="F366" s="19"/>
      <c r="G366" s="19"/>
      <c r="H366" s="19"/>
      <c r="I366" s="19"/>
      <c r="J366" s="19"/>
      <c r="K366" s="19"/>
      <c r="L366" s="19"/>
      <c r="M366" s="19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2.75" customHeight="1">
      <c r="A367" s="10"/>
      <c r="B367" s="10"/>
      <c r="C367" s="19"/>
      <c r="D367" s="10"/>
      <c r="E367" s="10"/>
      <c r="F367" s="19"/>
      <c r="G367" s="19"/>
      <c r="H367" s="19"/>
      <c r="I367" s="19"/>
      <c r="J367" s="19"/>
      <c r="K367" s="19"/>
      <c r="L367" s="19"/>
      <c r="M367" s="19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2.75" customHeight="1">
      <c r="A368" s="10"/>
      <c r="B368" s="10"/>
      <c r="C368" s="19"/>
      <c r="D368" s="10"/>
      <c r="E368" s="10"/>
      <c r="F368" s="19"/>
      <c r="G368" s="19"/>
      <c r="H368" s="19"/>
      <c r="I368" s="19"/>
      <c r="J368" s="19"/>
      <c r="K368" s="19"/>
      <c r="L368" s="19"/>
      <c r="M368" s="19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2.75" customHeight="1">
      <c r="A369" s="10"/>
      <c r="B369" s="10"/>
      <c r="C369" s="19"/>
      <c r="D369" s="10"/>
      <c r="E369" s="10"/>
      <c r="F369" s="19"/>
      <c r="G369" s="19"/>
      <c r="H369" s="19"/>
      <c r="I369" s="19"/>
      <c r="J369" s="19"/>
      <c r="K369" s="19"/>
      <c r="L369" s="19"/>
      <c r="M369" s="19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2.75" customHeight="1">
      <c r="A370" s="10"/>
      <c r="B370" s="10"/>
      <c r="C370" s="19"/>
      <c r="D370" s="10"/>
      <c r="E370" s="10"/>
      <c r="F370" s="19"/>
      <c r="G370" s="19"/>
      <c r="H370" s="19"/>
      <c r="I370" s="19"/>
      <c r="J370" s="19"/>
      <c r="K370" s="19"/>
      <c r="L370" s="19"/>
      <c r="M370" s="19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2.75" customHeight="1">
      <c r="A371" s="10"/>
      <c r="B371" s="10"/>
      <c r="C371" s="19"/>
      <c r="D371" s="10"/>
      <c r="E371" s="10"/>
      <c r="F371" s="19"/>
      <c r="G371" s="19"/>
      <c r="H371" s="19"/>
      <c r="I371" s="19"/>
      <c r="J371" s="19"/>
      <c r="K371" s="19"/>
      <c r="L371" s="19"/>
      <c r="M371" s="19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2.75" customHeight="1">
      <c r="A372" s="10"/>
      <c r="B372" s="10"/>
      <c r="C372" s="19"/>
      <c r="D372" s="10"/>
      <c r="E372" s="10"/>
      <c r="F372" s="19"/>
      <c r="G372" s="19"/>
      <c r="H372" s="19"/>
      <c r="I372" s="19"/>
      <c r="J372" s="19"/>
      <c r="K372" s="19"/>
      <c r="L372" s="19"/>
      <c r="M372" s="19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2.75" customHeight="1">
      <c r="A373" s="10"/>
      <c r="B373" s="10"/>
      <c r="C373" s="19"/>
      <c r="D373" s="10"/>
      <c r="E373" s="10"/>
      <c r="F373" s="19"/>
      <c r="G373" s="19"/>
      <c r="H373" s="19"/>
      <c r="I373" s="19"/>
      <c r="J373" s="19"/>
      <c r="K373" s="19"/>
      <c r="L373" s="19"/>
      <c r="M373" s="19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2.75" customHeight="1">
      <c r="A374" s="10"/>
      <c r="B374" s="10"/>
      <c r="C374" s="19"/>
      <c r="D374" s="10"/>
      <c r="E374" s="10"/>
      <c r="F374" s="19"/>
      <c r="G374" s="19"/>
      <c r="H374" s="19"/>
      <c r="I374" s="19"/>
      <c r="J374" s="19"/>
      <c r="K374" s="19"/>
      <c r="L374" s="19"/>
      <c r="M374" s="19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2.75" customHeight="1">
      <c r="A375" s="10"/>
      <c r="B375" s="10"/>
      <c r="C375" s="19"/>
      <c r="D375" s="10"/>
      <c r="E375" s="10"/>
      <c r="F375" s="19"/>
      <c r="G375" s="19"/>
      <c r="H375" s="19"/>
      <c r="I375" s="19"/>
      <c r="J375" s="19"/>
      <c r="K375" s="19"/>
      <c r="L375" s="19"/>
      <c r="M375" s="19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2.75" customHeight="1">
      <c r="A376" s="10"/>
      <c r="B376" s="10"/>
      <c r="C376" s="19"/>
      <c r="D376" s="10"/>
      <c r="E376" s="10"/>
      <c r="F376" s="19"/>
      <c r="G376" s="19"/>
      <c r="H376" s="19"/>
      <c r="I376" s="19"/>
      <c r="J376" s="19"/>
      <c r="K376" s="19"/>
      <c r="L376" s="19"/>
      <c r="M376" s="19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2.75" customHeight="1">
      <c r="A377" s="10"/>
      <c r="B377" s="10"/>
      <c r="C377" s="19"/>
      <c r="D377" s="10"/>
      <c r="E377" s="10"/>
      <c r="F377" s="19"/>
      <c r="G377" s="19"/>
      <c r="H377" s="19"/>
      <c r="I377" s="19"/>
      <c r="J377" s="19"/>
      <c r="K377" s="19"/>
      <c r="L377" s="19"/>
      <c r="M377" s="19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2.75" customHeight="1">
      <c r="A378" s="10"/>
      <c r="B378" s="10"/>
      <c r="C378" s="19"/>
      <c r="D378" s="10"/>
      <c r="E378" s="10"/>
      <c r="F378" s="19"/>
      <c r="G378" s="19"/>
      <c r="H378" s="19"/>
      <c r="I378" s="19"/>
      <c r="J378" s="19"/>
      <c r="K378" s="19"/>
      <c r="L378" s="19"/>
      <c r="M378" s="19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2.75" customHeight="1">
      <c r="A379" s="10"/>
      <c r="B379" s="10"/>
      <c r="C379" s="19"/>
      <c r="D379" s="10"/>
      <c r="E379" s="10"/>
      <c r="F379" s="19"/>
      <c r="G379" s="19"/>
      <c r="H379" s="19"/>
      <c r="I379" s="19"/>
      <c r="J379" s="19"/>
      <c r="K379" s="19"/>
      <c r="L379" s="19"/>
      <c r="M379" s="19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2.75" customHeight="1">
      <c r="A380" s="10"/>
      <c r="B380" s="10"/>
      <c r="C380" s="19"/>
      <c r="D380" s="10"/>
      <c r="E380" s="10"/>
      <c r="F380" s="19"/>
      <c r="G380" s="19"/>
      <c r="H380" s="19"/>
      <c r="I380" s="19"/>
      <c r="J380" s="19"/>
      <c r="K380" s="19"/>
      <c r="L380" s="19"/>
      <c r="M380" s="19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2.75" customHeight="1">
      <c r="A381" s="10"/>
      <c r="B381" s="10"/>
      <c r="C381" s="19"/>
      <c r="D381" s="10"/>
      <c r="E381" s="10"/>
      <c r="F381" s="19"/>
      <c r="G381" s="19"/>
      <c r="H381" s="19"/>
      <c r="I381" s="19"/>
      <c r="J381" s="19"/>
      <c r="K381" s="19"/>
      <c r="L381" s="19"/>
      <c r="M381" s="19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2.75" customHeight="1">
      <c r="A382" s="10"/>
      <c r="B382" s="10"/>
      <c r="C382" s="19"/>
      <c r="D382" s="10"/>
      <c r="E382" s="10"/>
      <c r="F382" s="19"/>
      <c r="G382" s="19"/>
      <c r="H382" s="19"/>
      <c r="I382" s="19"/>
      <c r="J382" s="19"/>
      <c r="K382" s="19"/>
      <c r="L382" s="19"/>
      <c r="M382" s="19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2.75" customHeight="1">
      <c r="A383" s="10"/>
      <c r="B383" s="10"/>
      <c r="C383" s="19"/>
      <c r="D383" s="10"/>
      <c r="E383" s="10"/>
      <c r="F383" s="19"/>
      <c r="G383" s="19"/>
      <c r="H383" s="19"/>
      <c r="I383" s="19"/>
      <c r="J383" s="19"/>
      <c r="K383" s="19"/>
      <c r="L383" s="19"/>
      <c r="M383" s="19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2.75" customHeight="1">
      <c r="A384" s="10"/>
      <c r="B384" s="10"/>
      <c r="C384" s="19"/>
      <c r="D384" s="10"/>
      <c r="E384" s="10"/>
      <c r="F384" s="19"/>
      <c r="G384" s="19"/>
      <c r="H384" s="19"/>
      <c r="I384" s="19"/>
      <c r="J384" s="19"/>
      <c r="K384" s="19"/>
      <c r="L384" s="19"/>
      <c r="M384" s="19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2.75" customHeight="1">
      <c r="A385" s="10"/>
      <c r="B385" s="10"/>
      <c r="C385" s="19"/>
      <c r="D385" s="10"/>
      <c r="E385" s="10"/>
      <c r="F385" s="19"/>
      <c r="G385" s="19"/>
      <c r="H385" s="19"/>
      <c r="I385" s="19"/>
      <c r="J385" s="19"/>
      <c r="K385" s="19"/>
      <c r="L385" s="19"/>
      <c r="M385" s="19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2.75" customHeight="1">
      <c r="A386" s="10"/>
      <c r="B386" s="10"/>
      <c r="C386" s="19"/>
      <c r="D386" s="10"/>
      <c r="E386" s="10"/>
      <c r="F386" s="19"/>
      <c r="G386" s="19"/>
      <c r="H386" s="19"/>
      <c r="I386" s="19"/>
      <c r="J386" s="19"/>
      <c r="K386" s="19"/>
      <c r="L386" s="19"/>
      <c r="M386" s="19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2.75" customHeight="1">
      <c r="A387" s="10"/>
      <c r="B387" s="10"/>
      <c r="C387" s="19"/>
      <c r="D387" s="10"/>
      <c r="E387" s="10"/>
      <c r="F387" s="19"/>
      <c r="G387" s="19"/>
      <c r="H387" s="19"/>
      <c r="I387" s="19"/>
      <c r="J387" s="19"/>
      <c r="K387" s="19"/>
      <c r="L387" s="19"/>
      <c r="M387" s="19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2.75" customHeight="1">
      <c r="A388" s="10"/>
      <c r="B388" s="10"/>
      <c r="C388" s="19"/>
      <c r="D388" s="10"/>
      <c r="E388" s="10"/>
      <c r="F388" s="19"/>
      <c r="G388" s="19"/>
      <c r="H388" s="19"/>
      <c r="I388" s="19"/>
      <c r="J388" s="19"/>
      <c r="K388" s="19"/>
      <c r="L388" s="19"/>
      <c r="M388" s="19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2.75" customHeight="1">
      <c r="A389" s="10"/>
      <c r="B389" s="10"/>
      <c r="C389" s="19"/>
      <c r="D389" s="10"/>
      <c r="E389" s="10"/>
      <c r="F389" s="19"/>
      <c r="G389" s="19"/>
      <c r="H389" s="19"/>
      <c r="I389" s="19"/>
      <c r="J389" s="19"/>
      <c r="K389" s="19"/>
      <c r="L389" s="19"/>
      <c r="M389" s="19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2.75" customHeight="1">
      <c r="A390" s="10"/>
      <c r="B390" s="10"/>
      <c r="C390" s="19"/>
      <c r="D390" s="10"/>
      <c r="E390" s="10"/>
      <c r="F390" s="19"/>
      <c r="G390" s="19"/>
      <c r="H390" s="19"/>
      <c r="I390" s="19"/>
      <c r="J390" s="19"/>
      <c r="K390" s="19"/>
      <c r="L390" s="19"/>
      <c r="M390" s="19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2.75" customHeight="1">
      <c r="A391" s="10"/>
      <c r="B391" s="10"/>
      <c r="C391" s="19"/>
      <c r="D391" s="10"/>
      <c r="E391" s="10"/>
      <c r="F391" s="19"/>
      <c r="G391" s="19"/>
      <c r="H391" s="19"/>
      <c r="I391" s="19"/>
      <c r="J391" s="19"/>
      <c r="K391" s="19"/>
      <c r="L391" s="19"/>
      <c r="M391" s="19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2.75" customHeight="1">
      <c r="A392" s="10"/>
      <c r="B392" s="10"/>
      <c r="C392" s="19"/>
      <c r="D392" s="10"/>
      <c r="E392" s="10"/>
      <c r="F392" s="19"/>
      <c r="G392" s="19"/>
      <c r="H392" s="19"/>
      <c r="I392" s="19"/>
      <c r="J392" s="19"/>
      <c r="K392" s="19"/>
      <c r="L392" s="19"/>
      <c r="M392" s="19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2.75" customHeight="1">
      <c r="A393" s="10"/>
      <c r="B393" s="10"/>
      <c r="C393" s="19"/>
      <c r="D393" s="10"/>
      <c r="E393" s="10"/>
      <c r="F393" s="19"/>
      <c r="G393" s="19"/>
      <c r="H393" s="19"/>
      <c r="I393" s="19"/>
      <c r="J393" s="19"/>
      <c r="K393" s="19"/>
      <c r="L393" s="19"/>
      <c r="M393" s="19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2.75" customHeight="1">
      <c r="A394" s="10"/>
      <c r="B394" s="10"/>
      <c r="C394" s="19"/>
      <c r="D394" s="10"/>
      <c r="E394" s="10"/>
      <c r="F394" s="19"/>
      <c r="G394" s="19"/>
      <c r="H394" s="19"/>
      <c r="I394" s="19"/>
      <c r="J394" s="19"/>
      <c r="K394" s="19"/>
      <c r="L394" s="19"/>
      <c r="M394" s="19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2.75" customHeight="1">
      <c r="A395" s="10"/>
      <c r="B395" s="10"/>
      <c r="C395" s="19"/>
      <c r="D395" s="10"/>
      <c r="E395" s="10"/>
      <c r="F395" s="19"/>
      <c r="G395" s="19"/>
      <c r="H395" s="19"/>
      <c r="I395" s="19"/>
      <c r="J395" s="19"/>
      <c r="K395" s="19"/>
      <c r="L395" s="19"/>
      <c r="M395" s="19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2.75" customHeight="1">
      <c r="A396" s="10"/>
      <c r="B396" s="10"/>
      <c r="C396" s="19"/>
      <c r="D396" s="10"/>
      <c r="E396" s="10"/>
      <c r="F396" s="19"/>
      <c r="G396" s="19"/>
      <c r="H396" s="19"/>
      <c r="I396" s="19"/>
      <c r="J396" s="19"/>
      <c r="K396" s="19"/>
      <c r="L396" s="19"/>
      <c r="M396" s="19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2.75" customHeight="1">
      <c r="A397" s="10"/>
      <c r="B397" s="10"/>
      <c r="C397" s="19"/>
      <c r="D397" s="10"/>
      <c r="E397" s="10"/>
      <c r="F397" s="19"/>
      <c r="G397" s="19"/>
      <c r="H397" s="19"/>
      <c r="I397" s="19"/>
      <c r="J397" s="19"/>
      <c r="K397" s="19"/>
      <c r="L397" s="19"/>
      <c r="M397" s="19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2.75" customHeight="1">
      <c r="A398" s="10"/>
      <c r="B398" s="10"/>
      <c r="C398" s="19"/>
      <c r="D398" s="10"/>
      <c r="E398" s="10"/>
      <c r="F398" s="19"/>
      <c r="G398" s="19"/>
      <c r="H398" s="19"/>
      <c r="I398" s="19"/>
      <c r="J398" s="19"/>
      <c r="K398" s="19"/>
      <c r="L398" s="19"/>
      <c r="M398" s="19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2.75" customHeight="1">
      <c r="A399" s="10"/>
      <c r="B399" s="10"/>
      <c r="C399" s="19"/>
      <c r="D399" s="10"/>
      <c r="E399" s="10"/>
      <c r="F399" s="19"/>
      <c r="G399" s="19"/>
      <c r="H399" s="19"/>
      <c r="I399" s="19"/>
      <c r="J399" s="19"/>
      <c r="K399" s="19"/>
      <c r="L399" s="19"/>
      <c r="M399" s="19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2.75" customHeight="1">
      <c r="A400" s="10"/>
      <c r="B400" s="10"/>
      <c r="C400" s="19"/>
      <c r="D400" s="10"/>
      <c r="E400" s="10"/>
      <c r="F400" s="19"/>
      <c r="G400" s="19"/>
      <c r="H400" s="19"/>
      <c r="I400" s="19"/>
      <c r="J400" s="19"/>
      <c r="K400" s="19"/>
      <c r="L400" s="19"/>
      <c r="M400" s="19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2.75" customHeight="1">
      <c r="A401" s="10"/>
      <c r="B401" s="10"/>
      <c r="C401" s="19"/>
      <c r="D401" s="10"/>
      <c r="E401" s="10"/>
      <c r="F401" s="19"/>
      <c r="G401" s="19"/>
      <c r="H401" s="19"/>
      <c r="I401" s="19"/>
      <c r="J401" s="19"/>
      <c r="K401" s="19"/>
      <c r="L401" s="19"/>
      <c r="M401" s="19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2.75" customHeight="1">
      <c r="A402" s="10"/>
      <c r="B402" s="10"/>
      <c r="C402" s="19"/>
      <c r="D402" s="10"/>
      <c r="E402" s="10"/>
      <c r="F402" s="19"/>
      <c r="G402" s="19"/>
      <c r="H402" s="19"/>
      <c r="I402" s="19"/>
      <c r="J402" s="19"/>
      <c r="K402" s="19"/>
      <c r="L402" s="19"/>
      <c r="M402" s="19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2.75" customHeight="1">
      <c r="A403" s="10"/>
      <c r="B403" s="10"/>
      <c r="C403" s="19"/>
      <c r="D403" s="10"/>
      <c r="E403" s="10"/>
      <c r="F403" s="19"/>
      <c r="G403" s="19"/>
      <c r="H403" s="19"/>
      <c r="I403" s="19"/>
      <c r="J403" s="19"/>
      <c r="K403" s="19"/>
      <c r="L403" s="19"/>
      <c r="M403" s="19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2.75" customHeight="1">
      <c r="A404" s="10"/>
      <c r="B404" s="10"/>
      <c r="C404" s="19"/>
      <c r="D404" s="10"/>
      <c r="E404" s="10"/>
      <c r="F404" s="19"/>
      <c r="G404" s="19"/>
      <c r="H404" s="19"/>
      <c r="I404" s="19"/>
      <c r="J404" s="19"/>
      <c r="K404" s="19"/>
      <c r="L404" s="19"/>
      <c r="M404" s="19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2.75" customHeight="1">
      <c r="A405" s="10"/>
      <c r="B405" s="10"/>
      <c r="C405" s="19"/>
      <c r="D405" s="10"/>
      <c r="E405" s="10"/>
      <c r="F405" s="19"/>
      <c r="G405" s="19"/>
      <c r="H405" s="19"/>
      <c r="I405" s="19"/>
      <c r="J405" s="19"/>
      <c r="K405" s="19"/>
      <c r="L405" s="19"/>
      <c r="M405" s="19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2.75" customHeight="1">
      <c r="A406" s="10"/>
      <c r="B406" s="10"/>
      <c r="C406" s="19"/>
      <c r="D406" s="10"/>
      <c r="E406" s="10"/>
      <c r="F406" s="19"/>
      <c r="G406" s="19"/>
      <c r="H406" s="19"/>
      <c r="I406" s="19"/>
      <c r="J406" s="19"/>
      <c r="K406" s="19"/>
      <c r="L406" s="19"/>
      <c r="M406" s="19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2.75" customHeight="1">
      <c r="A407" s="10"/>
      <c r="B407" s="10"/>
      <c r="C407" s="19"/>
      <c r="D407" s="10"/>
      <c r="E407" s="10"/>
      <c r="F407" s="19"/>
      <c r="G407" s="19"/>
      <c r="H407" s="19"/>
      <c r="I407" s="19"/>
      <c r="J407" s="19"/>
      <c r="K407" s="19"/>
      <c r="L407" s="19"/>
      <c r="M407" s="19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2.75" customHeight="1">
      <c r="A408" s="10"/>
      <c r="B408" s="10"/>
      <c r="C408" s="19"/>
      <c r="D408" s="10"/>
      <c r="E408" s="10"/>
      <c r="F408" s="19"/>
      <c r="G408" s="19"/>
      <c r="H408" s="19"/>
      <c r="I408" s="19"/>
      <c r="J408" s="19"/>
      <c r="K408" s="19"/>
      <c r="L408" s="19"/>
      <c r="M408" s="19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2.75" customHeight="1">
      <c r="A409" s="10"/>
      <c r="B409" s="10"/>
      <c r="C409" s="19"/>
      <c r="D409" s="10"/>
      <c r="E409" s="10"/>
      <c r="F409" s="19"/>
      <c r="G409" s="19"/>
      <c r="H409" s="19"/>
      <c r="I409" s="19"/>
      <c r="J409" s="19"/>
      <c r="K409" s="19"/>
      <c r="L409" s="19"/>
      <c r="M409" s="19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2.75" customHeight="1">
      <c r="A410" s="10"/>
      <c r="B410" s="10"/>
      <c r="C410" s="19"/>
      <c r="D410" s="10"/>
      <c r="E410" s="10"/>
      <c r="F410" s="19"/>
      <c r="G410" s="19"/>
      <c r="H410" s="19"/>
      <c r="I410" s="19"/>
      <c r="J410" s="19"/>
      <c r="K410" s="19"/>
      <c r="L410" s="19"/>
      <c r="M410" s="19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2.75" customHeight="1">
      <c r="A411" s="10"/>
      <c r="B411" s="10"/>
      <c r="C411" s="19"/>
      <c r="D411" s="10"/>
      <c r="E411" s="10"/>
      <c r="F411" s="19"/>
      <c r="G411" s="19"/>
      <c r="H411" s="19"/>
      <c r="I411" s="19"/>
      <c r="J411" s="19"/>
      <c r="K411" s="19"/>
      <c r="L411" s="19"/>
      <c r="M411" s="19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2.75" customHeight="1">
      <c r="A412" s="10"/>
      <c r="B412" s="10"/>
      <c r="C412" s="19"/>
      <c r="D412" s="10"/>
      <c r="E412" s="10"/>
      <c r="F412" s="19"/>
      <c r="G412" s="19"/>
      <c r="H412" s="19"/>
      <c r="I412" s="19"/>
      <c r="J412" s="19"/>
      <c r="K412" s="19"/>
      <c r="L412" s="19"/>
      <c r="M412" s="19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2.75" customHeight="1">
      <c r="A413" s="10"/>
      <c r="B413" s="10"/>
      <c r="C413" s="19"/>
      <c r="D413" s="10"/>
      <c r="E413" s="10"/>
      <c r="F413" s="19"/>
      <c r="G413" s="19"/>
      <c r="H413" s="19"/>
      <c r="I413" s="19"/>
      <c r="J413" s="19"/>
      <c r="K413" s="19"/>
      <c r="L413" s="19"/>
      <c r="M413" s="19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2.75" customHeight="1">
      <c r="A414" s="10"/>
      <c r="B414" s="10"/>
      <c r="C414" s="19"/>
      <c r="D414" s="10"/>
      <c r="E414" s="10"/>
      <c r="F414" s="19"/>
      <c r="G414" s="19"/>
      <c r="H414" s="19"/>
      <c r="I414" s="19"/>
      <c r="J414" s="19"/>
      <c r="K414" s="19"/>
      <c r="L414" s="19"/>
      <c r="M414" s="19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2.75" customHeight="1">
      <c r="A415" s="10"/>
      <c r="B415" s="10"/>
      <c r="C415" s="19"/>
      <c r="D415" s="10"/>
      <c r="E415" s="10"/>
      <c r="F415" s="19"/>
      <c r="G415" s="19"/>
      <c r="H415" s="19"/>
      <c r="I415" s="19"/>
      <c r="J415" s="19"/>
      <c r="K415" s="19"/>
      <c r="L415" s="19"/>
      <c r="M415" s="19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2.75" customHeight="1">
      <c r="A416" s="10"/>
      <c r="B416" s="10"/>
      <c r="C416" s="19"/>
      <c r="D416" s="10"/>
      <c r="E416" s="10"/>
      <c r="F416" s="19"/>
      <c r="G416" s="19"/>
      <c r="H416" s="19"/>
      <c r="I416" s="19"/>
      <c r="J416" s="19"/>
      <c r="K416" s="19"/>
      <c r="L416" s="19"/>
      <c r="M416" s="19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2.75" customHeight="1">
      <c r="A417" s="10"/>
      <c r="B417" s="10"/>
      <c r="C417" s="19"/>
      <c r="D417" s="10"/>
      <c r="E417" s="10"/>
      <c r="F417" s="19"/>
      <c r="G417" s="19"/>
      <c r="H417" s="19"/>
      <c r="I417" s="19"/>
      <c r="J417" s="19"/>
      <c r="K417" s="19"/>
      <c r="L417" s="19"/>
      <c r="M417" s="19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2.75" customHeight="1">
      <c r="A418" s="10"/>
      <c r="B418" s="10"/>
      <c r="C418" s="19"/>
      <c r="D418" s="10"/>
      <c r="E418" s="10"/>
      <c r="F418" s="19"/>
      <c r="G418" s="19"/>
      <c r="H418" s="19"/>
      <c r="I418" s="19"/>
      <c r="J418" s="19"/>
      <c r="K418" s="19"/>
      <c r="L418" s="19"/>
      <c r="M418" s="19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2.75" customHeight="1">
      <c r="A419" s="10"/>
      <c r="B419" s="10"/>
      <c r="C419" s="19"/>
      <c r="D419" s="10"/>
      <c r="E419" s="10"/>
      <c r="F419" s="19"/>
      <c r="G419" s="19"/>
      <c r="H419" s="19"/>
      <c r="I419" s="19"/>
      <c r="J419" s="19"/>
      <c r="K419" s="19"/>
      <c r="L419" s="19"/>
      <c r="M419" s="19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2.75" customHeight="1">
      <c r="A420" s="10"/>
      <c r="B420" s="10"/>
      <c r="C420" s="19"/>
      <c r="D420" s="10"/>
      <c r="E420" s="10"/>
      <c r="F420" s="19"/>
      <c r="G420" s="19"/>
      <c r="H420" s="19"/>
      <c r="I420" s="19"/>
      <c r="J420" s="19"/>
      <c r="K420" s="19"/>
      <c r="L420" s="19"/>
      <c r="M420" s="19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2.75" customHeight="1">
      <c r="A421" s="10"/>
      <c r="B421" s="10"/>
      <c r="C421" s="19"/>
      <c r="D421" s="10"/>
      <c r="E421" s="10"/>
      <c r="F421" s="19"/>
      <c r="G421" s="19"/>
      <c r="H421" s="19"/>
      <c r="I421" s="19"/>
      <c r="J421" s="19"/>
      <c r="K421" s="19"/>
      <c r="L421" s="19"/>
      <c r="M421" s="19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2.75" customHeight="1">
      <c r="A422" s="10"/>
      <c r="B422" s="10"/>
      <c r="C422" s="19"/>
      <c r="D422" s="10"/>
      <c r="E422" s="10"/>
      <c r="F422" s="19"/>
      <c r="G422" s="19"/>
      <c r="H422" s="19"/>
      <c r="I422" s="19"/>
      <c r="J422" s="19"/>
      <c r="K422" s="19"/>
      <c r="L422" s="19"/>
      <c r="M422" s="19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2.75" customHeight="1">
      <c r="A423" s="10"/>
      <c r="B423" s="10"/>
      <c r="C423" s="19"/>
      <c r="D423" s="10"/>
      <c r="E423" s="10"/>
      <c r="F423" s="19"/>
      <c r="G423" s="19"/>
      <c r="H423" s="19"/>
      <c r="I423" s="19"/>
      <c r="J423" s="19"/>
      <c r="K423" s="19"/>
      <c r="L423" s="19"/>
      <c r="M423" s="19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2.75" customHeight="1">
      <c r="A424" s="10"/>
      <c r="B424" s="10"/>
      <c r="C424" s="19"/>
      <c r="D424" s="10"/>
      <c r="E424" s="10"/>
      <c r="F424" s="19"/>
      <c r="G424" s="19"/>
      <c r="H424" s="19"/>
      <c r="I424" s="19"/>
      <c r="J424" s="19"/>
      <c r="K424" s="19"/>
      <c r="L424" s="19"/>
      <c r="M424" s="19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2.75" customHeight="1">
      <c r="A425" s="10"/>
      <c r="B425" s="10"/>
      <c r="C425" s="19"/>
      <c r="D425" s="10"/>
      <c r="E425" s="10"/>
      <c r="F425" s="19"/>
      <c r="G425" s="19"/>
      <c r="H425" s="19"/>
      <c r="I425" s="19"/>
      <c r="J425" s="19"/>
      <c r="K425" s="19"/>
      <c r="L425" s="19"/>
      <c r="M425" s="19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2.75" customHeight="1">
      <c r="A426" s="10"/>
      <c r="B426" s="10"/>
      <c r="C426" s="19"/>
      <c r="D426" s="10"/>
      <c r="E426" s="10"/>
      <c r="F426" s="19"/>
      <c r="G426" s="19"/>
      <c r="H426" s="19"/>
      <c r="I426" s="19"/>
      <c r="J426" s="19"/>
      <c r="K426" s="19"/>
      <c r="L426" s="19"/>
      <c r="M426" s="19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2.75" customHeight="1">
      <c r="A427" s="10"/>
      <c r="B427" s="10"/>
      <c r="C427" s="19"/>
      <c r="D427" s="10"/>
      <c r="E427" s="10"/>
      <c r="F427" s="19"/>
      <c r="G427" s="19"/>
      <c r="H427" s="19"/>
      <c r="I427" s="19"/>
      <c r="J427" s="19"/>
      <c r="K427" s="19"/>
      <c r="L427" s="19"/>
      <c r="M427" s="19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2.75" customHeight="1">
      <c r="A428" s="10"/>
      <c r="B428" s="10"/>
      <c r="C428" s="19"/>
      <c r="D428" s="10"/>
      <c r="E428" s="10"/>
      <c r="F428" s="19"/>
      <c r="G428" s="19"/>
      <c r="H428" s="19"/>
      <c r="I428" s="19"/>
      <c r="J428" s="19"/>
      <c r="K428" s="19"/>
      <c r="L428" s="19"/>
      <c r="M428" s="19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2.75" customHeight="1">
      <c r="A429" s="10"/>
      <c r="B429" s="10"/>
      <c r="C429" s="19"/>
      <c r="D429" s="10"/>
      <c r="E429" s="10"/>
      <c r="F429" s="19"/>
      <c r="G429" s="19"/>
      <c r="H429" s="19"/>
      <c r="I429" s="19"/>
      <c r="J429" s="19"/>
      <c r="K429" s="19"/>
      <c r="L429" s="19"/>
      <c r="M429" s="19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2.75" customHeight="1">
      <c r="A430" s="10"/>
      <c r="B430" s="10"/>
      <c r="C430" s="19"/>
      <c r="D430" s="10"/>
      <c r="E430" s="10"/>
      <c r="F430" s="19"/>
      <c r="G430" s="19"/>
      <c r="H430" s="19"/>
      <c r="I430" s="19"/>
      <c r="J430" s="19"/>
      <c r="K430" s="19"/>
      <c r="L430" s="19"/>
      <c r="M430" s="19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2.75" customHeight="1">
      <c r="A431" s="10"/>
      <c r="B431" s="10"/>
      <c r="C431" s="19"/>
      <c r="D431" s="10"/>
      <c r="E431" s="10"/>
      <c r="F431" s="19"/>
      <c r="G431" s="19"/>
      <c r="H431" s="19"/>
      <c r="I431" s="19"/>
      <c r="J431" s="19"/>
      <c r="K431" s="19"/>
      <c r="L431" s="19"/>
      <c r="M431" s="19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2.75" customHeight="1">
      <c r="A432" s="10"/>
      <c r="B432" s="10"/>
      <c r="C432" s="19"/>
      <c r="D432" s="10"/>
      <c r="E432" s="10"/>
      <c r="F432" s="19"/>
      <c r="G432" s="19"/>
      <c r="H432" s="19"/>
      <c r="I432" s="19"/>
      <c r="J432" s="19"/>
      <c r="K432" s="19"/>
      <c r="L432" s="19"/>
      <c r="M432" s="19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2.75" customHeight="1">
      <c r="A433" s="10"/>
      <c r="B433" s="10"/>
      <c r="C433" s="19"/>
      <c r="D433" s="10"/>
      <c r="E433" s="10"/>
      <c r="F433" s="19"/>
      <c r="G433" s="19"/>
      <c r="H433" s="19"/>
      <c r="I433" s="19"/>
      <c r="J433" s="19"/>
      <c r="K433" s="19"/>
      <c r="L433" s="19"/>
      <c r="M433" s="19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2.75" customHeight="1">
      <c r="A434" s="10"/>
      <c r="B434" s="10"/>
      <c r="C434" s="19"/>
      <c r="D434" s="10"/>
      <c r="E434" s="10"/>
      <c r="F434" s="19"/>
      <c r="G434" s="19"/>
      <c r="H434" s="19"/>
      <c r="I434" s="19"/>
      <c r="J434" s="19"/>
      <c r="K434" s="19"/>
      <c r="L434" s="19"/>
      <c r="M434" s="19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2.75" customHeight="1">
      <c r="A435" s="10"/>
      <c r="B435" s="10"/>
      <c r="C435" s="19"/>
      <c r="D435" s="10"/>
      <c r="E435" s="10"/>
      <c r="F435" s="19"/>
      <c r="G435" s="19"/>
      <c r="H435" s="19"/>
      <c r="I435" s="19"/>
      <c r="J435" s="19"/>
      <c r="K435" s="19"/>
      <c r="L435" s="19"/>
      <c r="M435" s="19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2.75" customHeight="1">
      <c r="A436" s="10"/>
      <c r="B436" s="10"/>
      <c r="C436" s="19"/>
      <c r="D436" s="10"/>
      <c r="E436" s="10"/>
      <c r="F436" s="19"/>
      <c r="G436" s="19"/>
      <c r="H436" s="19"/>
      <c r="I436" s="19"/>
      <c r="J436" s="19"/>
      <c r="K436" s="19"/>
      <c r="L436" s="19"/>
      <c r="M436" s="19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2.75" customHeight="1">
      <c r="A437" s="10"/>
      <c r="B437" s="10"/>
      <c r="C437" s="19"/>
      <c r="D437" s="10"/>
      <c r="E437" s="10"/>
      <c r="F437" s="19"/>
      <c r="G437" s="19"/>
      <c r="H437" s="19"/>
      <c r="I437" s="19"/>
      <c r="J437" s="19"/>
      <c r="K437" s="19"/>
      <c r="L437" s="19"/>
      <c r="M437" s="19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2.75" customHeight="1">
      <c r="A438" s="10"/>
      <c r="B438" s="10"/>
      <c r="C438" s="19"/>
      <c r="D438" s="10"/>
      <c r="E438" s="10"/>
      <c r="F438" s="19"/>
      <c r="G438" s="19"/>
      <c r="H438" s="19"/>
      <c r="I438" s="19"/>
      <c r="J438" s="19"/>
      <c r="K438" s="19"/>
      <c r="L438" s="19"/>
      <c r="M438" s="19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2.75" customHeight="1">
      <c r="A439" s="10"/>
      <c r="B439" s="10"/>
      <c r="C439" s="19"/>
      <c r="D439" s="10"/>
      <c r="E439" s="10"/>
      <c r="F439" s="19"/>
      <c r="G439" s="19"/>
      <c r="H439" s="19"/>
      <c r="I439" s="19"/>
      <c r="J439" s="19"/>
      <c r="K439" s="19"/>
      <c r="L439" s="19"/>
      <c r="M439" s="19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2.75" customHeight="1">
      <c r="A440" s="10"/>
      <c r="B440" s="10"/>
      <c r="C440" s="19"/>
      <c r="D440" s="10"/>
      <c r="E440" s="10"/>
      <c r="F440" s="19"/>
      <c r="G440" s="19"/>
      <c r="H440" s="19"/>
      <c r="I440" s="19"/>
      <c r="J440" s="19"/>
      <c r="K440" s="19"/>
      <c r="L440" s="19"/>
      <c r="M440" s="19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2.75" customHeight="1">
      <c r="A441" s="10"/>
      <c r="B441" s="10"/>
      <c r="C441" s="19"/>
      <c r="D441" s="10"/>
      <c r="E441" s="10"/>
      <c r="F441" s="19"/>
      <c r="G441" s="19"/>
      <c r="H441" s="19"/>
      <c r="I441" s="19"/>
      <c r="J441" s="19"/>
      <c r="K441" s="19"/>
      <c r="L441" s="19"/>
      <c r="M441" s="19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2.75" customHeight="1">
      <c r="A442" s="10"/>
      <c r="B442" s="10"/>
      <c r="C442" s="19"/>
      <c r="D442" s="10"/>
      <c r="E442" s="10"/>
      <c r="F442" s="19"/>
      <c r="G442" s="19"/>
      <c r="H442" s="19"/>
      <c r="I442" s="19"/>
      <c r="J442" s="19"/>
      <c r="K442" s="19"/>
      <c r="L442" s="19"/>
      <c r="M442" s="19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2.75" customHeight="1">
      <c r="A443" s="10"/>
      <c r="B443" s="10"/>
      <c r="C443" s="19"/>
      <c r="D443" s="10"/>
      <c r="E443" s="10"/>
      <c r="F443" s="19"/>
      <c r="G443" s="19"/>
      <c r="H443" s="19"/>
      <c r="I443" s="19"/>
      <c r="J443" s="19"/>
      <c r="K443" s="19"/>
      <c r="L443" s="19"/>
      <c r="M443" s="19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2.75" customHeight="1">
      <c r="A444" s="10"/>
      <c r="B444" s="10"/>
      <c r="C444" s="19"/>
      <c r="D444" s="10"/>
      <c r="E444" s="10"/>
      <c r="F444" s="19"/>
      <c r="G444" s="19"/>
      <c r="H444" s="19"/>
      <c r="I444" s="19"/>
      <c r="J444" s="19"/>
      <c r="K444" s="19"/>
      <c r="L444" s="19"/>
      <c r="M444" s="19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2.75" customHeight="1">
      <c r="A445" s="10"/>
      <c r="B445" s="10"/>
      <c r="C445" s="19"/>
      <c r="D445" s="10"/>
      <c r="E445" s="10"/>
      <c r="F445" s="19"/>
      <c r="G445" s="19"/>
      <c r="H445" s="19"/>
      <c r="I445" s="19"/>
      <c r="J445" s="19"/>
      <c r="K445" s="19"/>
      <c r="L445" s="19"/>
      <c r="M445" s="19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2.75" customHeight="1">
      <c r="A446" s="10"/>
      <c r="B446" s="10"/>
      <c r="C446" s="19"/>
      <c r="D446" s="10"/>
      <c r="E446" s="10"/>
      <c r="F446" s="19"/>
      <c r="G446" s="19"/>
      <c r="H446" s="19"/>
      <c r="I446" s="19"/>
      <c r="J446" s="19"/>
      <c r="K446" s="19"/>
      <c r="L446" s="19"/>
      <c r="M446" s="19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2.75" customHeight="1">
      <c r="A447" s="10"/>
      <c r="B447" s="10"/>
      <c r="C447" s="19"/>
      <c r="D447" s="10"/>
      <c r="E447" s="10"/>
      <c r="F447" s="19"/>
      <c r="G447" s="19"/>
      <c r="H447" s="19"/>
      <c r="I447" s="19"/>
      <c r="J447" s="19"/>
      <c r="K447" s="19"/>
      <c r="L447" s="19"/>
      <c r="M447" s="19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2.75" customHeight="1">
      <c r="A448" s="10"/>
      <c r="B448" s="10"/>
      <c r="C448" s="19"/>
      <c r="D448" s="10"/>
      <c r="E448" s="10"/>
      <c r="F448" s="19"/>
      <c r="G448" s="19"/>
      <c r="H448" s="19"/>
      <c r="I448" s="19"/>
      <c r="J448" s="19"/>
      <c r="K448" s="19"/>
      <c r="L448" s="19"/>
      <c r="M448" s="19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2.75" customHeight="1">
      <c r="A449" s="10"/>
      <c r="B449" s="10"/>
      <c r="C449" s="19"/>
      <c r="D449" s="10"/>
      <c r="E449" s="10"/>
      <c r="F449" s="19"/>
      <c r="G449" s="19"/>
      <c r="H449" s="19"/>
      <c r="I449" s="19"/>
      <c r="J449" s="19"/>
      <c r="K449" s="19"/>
      <c r="L449" s="19"/>
      <c r="M449" s="19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2.75" customHeight="1">
      <c r="A450" s="10"/>
      <c r="B450" s="10"/>
      <c r="C450" s="19"/>
      <c r="D450" s="10"/>
      <c r="E450" s="10"/>
      <c r="F450" s="19"/>
      <c r="G450" s="19"/>
      <c r="H450" s="19"/>
      <c r="I450" s="19"/>
      <c r="J450" s="19"/>
      <c r="K450" s="19"/>
      <c r="L450" s="19"/>
      <c r="M450" s="19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2.75" customHeight="1">
      <c r="A451" s="10"/>
      <c r="B451" s="10"/>
      <c r="C451" s="19"/>
      <c r="D451" s="10"/>
      <c r="E451" s="10"/>
      <c r="F451" s="19"/>
      <c r="G451" s="19"/>
      <c r="H451" s="19"/>
      <c r="I451" s="19"/>
      <c r="J451" s="19"/>
      <c r="K451" s="19"/>
      <c r="L451" s="19"/>
      <c r="M451" s="19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2.75" customHeight="1">
      <c r="A452" s="10"/>
      <c r="B452" s="10"/>
      <c r="C452" s="19"/>
      <c r="D452" s="10"/>
      <c r="E452" s="10"/>
      <c r="F452" s="19"/>
      <c r="G452" s="19"/>
      <c r="H452" s="19"/>
      <c r="I452" s="19"/>
      <c r="J452" s="19"/>
      <c r="K452" s="19"/>
      <c r="L452" s="19"/>
      <c r="M452" s="19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2.75" customHeight="1">
      <c r="A453" s="10"/>
      <c r="B453" s="10"/>
      <c r="C453" s="19"/>
      <c r="D453" s="10"/>
      <c r="E453" s="10"/>
      <c r="F453" s="19"/>
      <c r="G453" s="19"/>
      <c r="H453" s="19"/>
      <c r="I453" s="19"/>
      <c r="J453" s="19"/>
      <c r="K453" s="19"/>
      <c r="L453" s="19"/>
      <c r="M453" s="19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2.75" customHeight="1">
      <c r="A454" s="10"/>
      <c r="B454" s="10"/>
      <c r="C454" s="19"/>
      <c r="D454" s="10"/>
      <c r="E454" s="10"/>
      <c r="F454" s="19"/>
      <c r="G454" s="19"/>
      <c r="H454" s="19"/>
      <c r="I454" s="19"/>
      <c r="J454" s="19"/>
      <c r="K454" s="19"/>
      <c r="L454" s="19"/>
      <c r="M454" s="19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2.75" customHeight="1">
      <c r="A455" s="10"/>
      <c r="B455" s="10"/>
      <c r="C455" s="19"/>
      <c r="D455" s="10"/>
      <c r="E455" s="10"/>
      <c r="F455" s="19"/>
      <c r="G455" s="19"/>
      <c r="H455" s="19"/>
      <c r="I455" s="19"/>
      <c r="J455" s="19"/>
      <c r="K455" s="19"/>
      <c r="L455" s="19"/>
      <c r="M455" s="19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2.75" customHeight="1">
      <c r="A456" s="10"/>
      <c r="B456" s="10"/>
      <c r="C456" s="19"/>
      <c r="D456" s="10"/>
      <c r="E456" s="10"/>
      <c r="F456" s="19"/>
      <c r="G456" s="19"/>
      <c r="H456" s="19"/>
      <c r="I456" s="19"/>
      <c r="J456" s="19"/>
      <c r="K456" s="19"/>
      <c r="L456" s="19"/>
      <c r="M456" s="19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2.75" customHeight="1">
      <c r="A457" s="10"/>
      <c r="B457" s="10"/>
      <c r="C457" s="19"/>
      <c r="D457" s="10"/>
      <c r="E457" s="10"/>
      <c r="F457" s="19"/>
      <c r="G457" s="19"/>
      <c r="H457" s="19"/>
      <c r="I457" s="19"/>
      <c r="J457" s="19"/>
      <c r="K457" s="19"/>
      <c r="L457" s="19"/>
      <c r="M457" s="19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2.75" customHeight="1">
      <c r="A458" s="10"/>
      <c r="B458" s="10"/>
      <c r="C458" s="19"/>
      <c r="D458" s="10"/>
      <c r="E458" s="10"/>
      <c r="F458" s="19"/>
      <c r="G458" s="19"/>
      <c r="H458" s="19"/>
      <c r="I458" s="19"/>
      <c r="J458" s="19"/>
      <c r="K458" s="19"/>
      <c r="L458" s="19"/>
      <c r="M458" s="19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2.75" customHeight="1">
      <c r="A459" s="10"/>
      <c r="B459" s="10"/>
      <c r="C459" s="19"/>
      <c r="D459" s="10"/>
      <c r="E459" s="10"/>
      <c r="F459" s="19"/>
      <c r="G459" s="19"/>
      <c r="H459" s="19"/>
      <c r="I459" s="19"/>
      <c r="J459" s="19"/>
      <c r="K459" s="19"/>
      <c r="L459" s="19"/>
      <c r="M459" s="19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2.75" customHeight="1">
      <c r="A460" s="10"/>
      <c r="B460" s="10"/>
      <c r="C460" s="19"/>
      <c r="D460" s="10"/>
      <c r="E460" s="10"/>
      <c r="F460" s="19"/>
      <c r="G460" s="19"/>
      <c r="H460" s="19"/>
      <c r="I460" s="19"/>
      <c r="J460" s="19"/>
      <c r="K460" s="19"/>
      <c r="L460" s="19"/>
      <c r="M460" s="19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2.75" customHeight="1">
      <c r="A461" s="10"/>
      <c r="B461" s="10"/>
      <c r="C461" s="19"/>
      <c r="D461" s="10"/>
      <c r="E461" s="10"/>
      <c r="F461" s="19"/>
      <c r="G461" s="19"/>
      <c r="H461" s="19"/>
      <c r="I461" s="19"/>
      <c r="J461" s="19"/>
      <c r="K461" s="19"/>
      <c r="L461" s="19"/>
      <c r="M461" s="19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2.75" customHeight="1">
      <c r="A462" s="10"/>
      <c r="B462" s="10"/>
      <c r="C462" s="19"/>
      <c r="D462" s="10"/>
      <c r="E462" s="10"/>
      <c r="F462" s="19"/>
      <c r="G462" s="19"/>
      <c r="H462" s="19"/>
      <c r="I462" s="19"/>
      <c r="J462" s="19"/>
      <c r="K462" s="19"/>
      <c r="L462" s="19"/>
      <c r="M462" s="19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2.75" customHeight="1">
      <c r="A463" s="10"/>
      <c r="B463" s="10"/>
      <c r="C463" s="19"/>
      <c r="D463" s="10"/>
      <c r="E463" s="10"/>
      <c r="F463" s="19"/>
      <c r="G463" s="19"/>
      <c r="H463" s="19"/>
      <c r="I463" s="19"/>
      <c r="J463" s="19"/>
      <c r="K463" s="19"/>
      <c r="L463" s="19"/>
      <c r="M463" s="19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2.75" customHeight="1">
      <c r="A464" s="10"/>
      <c r="B464" s="10"/>
      <c r="C464" s="19"/>
      <c r="D464" s="10"/>
      <c r="E464" s="10"/>
      <c r="F464" s="19"/>
      <c r="G464" s="19"/>
      <c r="H464" s="19"/>
      <c r="I464" s="19"/>
      <c r="J464" s="19"/>
      <c r="K464" s="19"/>
      <c r="L464" s="19"/>
      <c r="M464" s="19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2.75" customHeight="1">
      <c r="A465" s="10"/>
      <c r="B465" s="10"/>
      <c r="C465" s="19"/>
      <c r="D465" s="10"/>
      <c r="E465" s="10"/>
      <c r="F465" s="19"/>
      <c r="G465" s="19"/>
      <c r="H465" s="19"/>
      <c r="I465" s="19"/>
      <c r="J465" s="19"/>
      <c r="K465" s="19"/>
      <c r="L465" s="19"/>
      <c r="M465" s="19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2.75" customHeight="1">
      <c r="A466" s="10"/>
      <c r="B466" s="10"/>
      <c r="C466" s="19"/>
      <c r="D466" s="10"/>
      <c r="E466" s="10"/>
      <c r="F466" s="19"/>
      <c r="G466" s="19"/>
      <c r="H466" s="19"/>
      <c r="I466" s="19"/>
      <c r="J466" s="19"/>
      <c r="K466" s="19"/>
      <c r="L466" s="19"/>
      <c r="M466" s="19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2.75" customHeight="1">
      <c r="A467" s="10"/>
      <c r="B467" s="10"/>
      <c r="C467" s="19"/>
      <c r="D467" s="10"/>
      <c r="E467" s="10"/>
      <c r="F467" s="19"/>
      <c r="G467" s="19"/>
      <c r="H467" s="19"/>
      <c r="I467" s="19"/>
      <c r="J467" s="19"/>
      <c r="K467" s="19"/>
      <c r="L467" s="19"/>
      <c r="M467" s="19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2.75" customHeight="1">
      <c r="A468" s="10"/>
      <c r="B468" s="10"/>
      <c r="C468" s="19"/>
      <c r="D468" s="10"/>
      <c r="E468" s="10"/>
      <c r="F468" s="19"/>
      <c r="G468" s="19"/>
      <c r="H468" s="19"/>
      <c r="I468" s="19"/>
      <c r="J468" s="19"/>
      <c r="K468" s="19"/>
      <c r="L468" s="19"/>
      <c r="M468" s="19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2.75" customHeight="1">
      <c r="A469" s="10"/>
      <c r="B469" s="10"/>
      <c r="C469" s="19"/>
      <c r="D469" s="10"/>
      <c r="E469" s="10"/>
      <c r="F469" s="19"/>
      <c r="G469" s="19"/>
      <c r="H469" s="19"/>
      <c r="I469" s="19"/>
      <c r="J469" s="19"/>
      <c r="K469" s="19"/>
      <c r="L469" s="19"/>
      <c r="M469" s="19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2.75" customHeight="1">
      <c r="A470" s="10"/>
      <c r="B470" s="10"/>
      <c r="C470" s="19"/>
      <c r="D470" s="10"/>
      <c r="E470" s="10"/>
      <c r="F470" s="19"/>
      <c r="G470" s="19"/>
      <c r="H470" s="19"/>
      <c r="I470" s="19"/>
      <c r="J470" s="19"/>
      <c r="K470" s="19"/>
      <c r="L470" s="19"/>
      <c r="M470" s="19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2.75" customHeight="1">
      <c r="A471" s="10"/>
      <c r="B471" s="10"/>
      <c r="C471" s="19"/>
      <c r="D471" s="10"/>
      <c r="E471" s="10"/>
      <c r="F471" s="19"/>
      <c r="G471" s="19"/>
      <c r="H471" s="19"/>
      <c r="I471" s="19"/>
      <c r="J471" s="19"/>
      <c r="K471" s="19"/>
      <c r="L471" s="19"/>
      <c r="M471" s="19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2.75" customHeight="1">
      <c r="A472" s="10"/>
      <c r="B472" s="10"/>
      <c r="C472" s="19"/>
      <c r="D472" s="10"/>
      <c r="E472" s="10"/>
      <c r="F472" s="19"/>
      <c r="G472" s="19"/>
      <c r="H472" s="19"/>
      <c r="I472" s="19"/>
      <c r="J472" s="19"/>
      <c r="K472" s="19"/>
      <c r="L472" s="19"/>
      <c r="M472" s="19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2.75" customHeight="1">
      <c r="A473" s="10"/>
      <c r="B473" s="10"/>
      <c r="C473" s="19"/>
      <c r="D473" s="10"/>
      <c r="E473" s="10"/>
      <c r="F473" s="19"/>
      <c r="G473" s="19"/>
      <c r="H473" s="19"/>
      <c r="I473" s="19"/>
      <c r="J473" s="19"/>
      <c r="K473" s="19"/>
      <c r="L473" s="19"/>
      <c r="M473" s="19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2.75" customHeight="1">
      <c r="A474" s="10"/>
      <c r="B474" s="10"/>
      <c r="C474" s="19"/>
      <c r="D474" s="10"/>
      <c r="E474" s="10"/>
      <c r="F474" s="19"/>
      <c r="G474" s="19"/>
      <c r="H474" s="19"/>
      <c r="I474" s="19"/>
      <c r="J474" s="19"/>
      <c r="K474" s="19"/>
      <c r="L474" s="19"/>
      <c r="M474" s="19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2.75" customHeight="1">
      <c r="A475" s="10"/>
      <c r="B475" s="10"/>
      <c r="C475" s="19"/>
      <c r="D475" s="10"/>
      <c r="E475" s="10"/>
      <c r="F475" s="19"/>
      <c r="G475" s="19"/>
      <c r="H475" s="19"/>
      <c r="I475" s="19"/>
      <c r="J475" s="19"/>
      <c r="K475" s="19"/>
      <c r="L475" s="19"/>
      <c r="M475" s="19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2.75" customHeight="1">
      <c r="A476" s="10"/>
      <c r="B476" s="10"/>
      <c r="C476" s="19"/>
      <c r="D476" s="10"/>
      <c r="E476" s="10"/>
      <c r="F476" s="19"/>
      <c r="G476" s="19"/>
      <c r="H476" s="19"/>
      <c r="I476" s="19"/>
      <c r="J476" s="19"/>
      <c r="K476" s="19"/>
      <c r="L476" s="19"/>
      <c r="M476" s="19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2.75" customHeight="1">
      <c r="A477" s="10"/>
      <c r="B477" s="10"/>
      <c r="C477" s="19"/>
      <c r="D477" s="10"/>
      <c r="E477" s="10"/>
      <c r="F477" s="19"/>
      <c r="G477" s="19"/>
      <c r="H477" s="19"/>
      <c r="I477" s="19"/>
      <c r="J477" s="19"/>
      <c r="K477" s="19"/>
      <c r="L477" s="19"/>
      <c r="M477" s="19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2.75" customHeight="1">
      <c r="A478" s="10"/>
      <c r="B478" s="10"/>
      <c r="C478" s="19"/>
      <c r="D478" s="10"/>
      <c r="E478" s="10"/>
      <c r="F478" s="19"/>
      <c r="G478" s="19"/>
      <c r="H478" s="19"/>
      <c r="I478" s="19"/>
      <c r="J478" s="19"/>
      <c r="K478" s="19"/>
      <c r="L478" s="19"/>
      <c r="M478" s="19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2.75" customHeight="1">
      <c r="A479" s="10"/>
      <c r="B479" s="10"/>
      <c r="C479" s="19"/>
      <c r="D479" s="10"/>
      <c r="E479" s="10"/>
      <c r="F479" s="19"/>
      <c r="G479" s="19"/>
      <c r="H479" s="19"/>
      <c r="I479" s="19"/>
      <c r="J479" s="19"/>
      <c r="K479" s="19"/>
      <c r="L479" s="19"/>
      <c r="M479" s="19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2.75" customHeight="1">
      <c r="A480" s="10"/>
      <c r="B480" s="10"/>
      <c r="C480" s="19"/>
      <c r="D480" s="10"/>
      <c r="E480" s="10"/>
      <c r="F480" s="19"/>
      <c r="G480" s="19"/>
      <c r="H480" s="19"/>
      <c r="I480" s="19"/>
      <c r="J480" s="19"/>
      <c r="K480" s="19"/>
      <c r="L480" s="19"/>
      <c r="M480" s="19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2.75" customHeight="1">
      <c r="A481" s="10"/>
      <c r="B481" s="10"/>
      <c r="C481" s="19"/>
      <c r="D481" s="10"/>
      <c r="E481" s="10"/>
      <c r="F481" s="19"/>
      <c r="G481" s="19"/>
      <c r="H481" s="19"/>
      <c r="I481" s="19"/>
      <c r="J481" s="19"/>
      <c r="K481" s="19"/>
      <c r="L481" s="19"/>
      <c r="M481" s="19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2.75" customHeight="1">
      <c r="A482" s="10"/>
      <c r="B482" s="10"/>
      <c r="C482" s="19"/>
      <c r="D482" s="10"/>
      <c r="E482" s="10"/>
      <c r="F482" s="19"/>
      <c r="G482" s="19"/>
      <c r="H482" s="19"/>
      <c r="I482" s="19"/>
      <c r="J482" s="19"/>
      <c r="K482" s="19"/>
      <c r="L482" s="19"/>
      <c r="M482" s="19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2.75" customHeight="1">
      <c r="A483" s="10"/>
      <c r="B483" s="10"/>
      <c r="C483" s="19"/>
      <c r="D483" s="10"/>
      <c r="E483" s="10"/>
      <c r="F483" s="19"/>
      <c r="G483" s="19"/>
      <c r="H483" s="19"/>
      <c r="I483" s="19"/>
      <c r="J483" s="19"/>
      <c r="K483" s="19"/>
      <c r="L483" s="19"/>
      <c r="M483" s="19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2.75" customHeight="1">
      <c r="A484" s="10"/>
      <c r="B484" s="10"/>
      <c r="C484" s="19"/>
      <c r="D484" s="10"/>
      <c r="E484" s="10"/>
      <c r="F484" s="19"/>
      <c r="G484" s="19"/>
      <c r="H484" s="19"/>
      <c r="I484" s="19"/>
      <c r="J484" s="19"/>
      <c r="K484" s="19"/>
      <c r="L484" s="19"/>
      <c r="M484" s="19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2.75" customHeight="1">
      <c r="A485" s="10"/>
      <c r="B485" s="10"/>
      <c r="C485" s="19"/>
      <c r="D485" s="10"/>
      <c r="E485" s="10"/>
      <c r="F485" s="19"/>
      <c r="G485" s="19"/>
      <c r="H485" s="19"/>
      <c r="I485" s="19"/>
      <c r="J485" s="19"/>
      <c r="K485" s="19"/>
      <c r="L485" s="19"/>
      <c r="M485" s="19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2.75" customHeight="1">
      <c r="A486" s="10"/>
      <c r="B486" s="10"/>
      <c r="C486" s="19"/>
      <c r="D486" s="10"/>
      <c r="E486" s="10"/>
      <c r="F486" s="19"/>
      <c r="G486" s="19"/>
      <c r="H486" s="19"/>
      <c r="I486" s="19"/>
      <c r="J486" s="19"/>
      <c r="K486" s="19"/>
      <c r="L486" s="19"/>
      <c r="M486" s="19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2.75" customHeight="1">
      <c r="A487" s="10"/>
      <c r="B487" s="10"/>
      <c r="C487" s="19"/>
      <c r="D487" s="10"/>
      <c r="E487" s="10"/>
      <c r="F487" s="19"/>
      <c r="G487" s="19"/>
      <c r="H487" s="19"/>
      <c r="I487" s="19"/>
      <c r="J487" s="19"/>
      <c r="K487" s="19"/>
      <c r="L487" s="19"/>
      <c r="M487" s="19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2.75" customHeight="1">
      <c r="A488" s="10"/>
      <c r="B488" s="10"/>
      <c r="C488" s="19"/>
      <c r="D488" s="10"/>
      <c r="E488" s="10"/>
      <c r="F488" s="19"/>
      <c r="G488" s="19"/>
      <c r="H488" s="19"/>
      <c r="I488" s="19"/>
      <c r="J488" s="19"/>
      <c r="K488" s="19"/>
      <c r="L488" s="19"/>
      <c r="M488" s="19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2.75" customHeight="1">
      <c r="A489" s="10"/>
      <c r="B489" s="10"/>
      <c r="C489" s="19"/>
      <c r="D489" s="10"/>
      <c r="E489" s="10"/>
      <c r="F489" s="19"/>
      <c r="G489" s="19"/>
      <c r="H489" s="19"/>
      <c r="I489" s="19"/>
      <c r="J489" s="19"/>
      <c r="K489" s="19"/>
      <c r="L489" s="19"/>
      <c r="M489" s="19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2.75" customHeight="1">
      <c r="A490" s="10"/>
      <c r="B490" s="10"/>
      <c r="C490" s="19"/>
      <c r="D490" s="10"/>
      <c r="E490" s="10"/>
      <c r="F490" s="19"/>
      <c r="G490" s="19"/>
      <c r="H490" s="19"/>
      <c r="I490" s="19"/>
      <c r="J490" s="19"/>
      <c r="K490" s="19"/>
      <c r="L490" s="19"/>
      <c r="M490" s="19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2.75" customHeight="1">
      <c r="A491" s="10"/>
      <c r="B491" s="10"/>
      <c r="C491" s="19"/>
      <c r="D491" s="10"/>
      <c r="E491" s="10"/>
      <c r="F491" s="19"/>
      <c r="G491" s="19"/>
      <c r="H491" s="19"/>
      <c r="I491" s="19"/>
      <c r="J491" s="19"/>
      <c r="K491" s="19"/>
      <c r="L491" s="19"/>
      <c r="M491" s="19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2.75" customHeight="1">
      <c r="A492" s="10"/>
      <c r="B492" s="10"/>
      <c r="C492" s="19"/>
      <c r="D492" s="10"/>
      <c r="E492" s="10"/>
      <c r="F492" s="19"/>
      <c r="G492" s="19"/>
      <c r="H492" s="19"/>
      <c r="I492" s="19"/>
      <c r="J492" s="19"/>
      <c r="K492" s="19"/>
      <c r="L492" s="19"/>
      <c r="M492" s="19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2.75" customHeight="1">
      <c r="A493" s="10"/>
      <c r="B493" s="10"/>
      <c r="C493" s="19"/>
      <c r="D493" s="10"/>
      <c r="E493" s="10"/>
      <c r="F493" s="19"/>
      <c r="G493" s="19"/>
      <c r="H493" s="19"/>
      <c r="I493" s="19"/>
      <c r="J493" s="19"/>
      <c r="K493" s="19"/>
      <c r="L493" s="19"/>
      <c r="M493" s="19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2.75" customHeight="1">
      <c r="A494" s="10"/>
      <c r="B494" s="10"/>
      <c r="C494" s="19"/>
      <c r="D494" s="10"/>
      <c r="E494" s="10"/>
      <c r="F494" s="19"/>
      <c r="G494" s="19"/>
      <c r="H494" s="19"/>
      <c r="I494" s="19"/>
      <c r="J494" s="19"/>
      <c r="K494" s="19"/>
      <c r="L494" s="19"/>
      <c r="M494" s="19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2.75" customHeight="1">
      <c r="A495" s="10"/>
      <c r="B495" s="10"/>
      <c r="C495" s="19"/>
      <c r="D495" s="10"/>
      <c r="E495" s="10"/>
      <c r="F495" s="19"/>
      <c r="G495" s="19"/>
      <c r="H495" s="19"/>
      <c r="I495" s="19"/>
      <c r="J495" s="19"/>
      <c r="K495" s="19"/>
      <c r="L495" s="19"/>
      <c r="M495" s="19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2.75" customHeight="1">
      <c r="A496" s="10"/>
      <c r="B496" s="10"/>
      <c r="C496" s="19"/>
      <c r="D496" s="10"/>
      <c r="E496" s="10"/>
      <c r="F496" s="19"/>
      <c r="G496" s="19"/>
      <c r="H496" s="19"/>
      <c r="I496" s="19"/>
      <c r="J496" s="19"/>
      <c r="K496" s="19"/>
      <c r="L496" s="19"/>
      <c r="M496" s="19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2.75" customHeight="1">
      <c r="A497" s="10"/>
      <c r="B497" s="10"/>
      <c r="C497" s="19"/>
      <c r="D497" s="10"/>
      <c r="E497" s="10"/>
      <c r="F497" s="19"/>
      <c r="G497" s="19"/>
      <c r="H497" s="19"/>
      <c r="I497" s="19"/>
      <c r="J497" s="19"/>
      <c r="K497" s="19"/>
      <c r="L497" s="19"/>
      <c r="M497" s="19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2.75" customHeight="1">
      <c r="A498" s="10"/>
      <c r="B498" s="10"/>
      <c r="C498" s="19"/>
      <c r="D498" s="10"/>
      <c r="E498" s="10"/>
      <c r="F498" s="19"/>
      <c r="G498" s="19"/>
      <c r="H498" s="19"/>
      <c r="I498" s="19"/>
      <c r="J498" s="19"/>
      <c r="K498" s="19"/>
      <c r="L498" s="19"/>
      <c r="M498" s="19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2.75" customHeight="1">
      <c r="A499" s="10"/>
      <c r="B499" s="10"/>
      <c r="C499" s="19"/>
      <c r="D499" s="10"/>
      <c r="E499" s="10"/>
      <c r="F499" s="19"/>
      <c r="G499" s="19"/>
      <c r="H499" s="19"/>
      <c r="I499" s="19"/>
      <c r="J499" s="19"/>
      <c r="K499" s="19"/>
      <c r="L499" s="19"/>
      <c r="M499" s="19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2.75" customHeight="1">
      <c r="A500" s="10"/>
      <c r="B500" s="10"/>
      <c r="C500" s="19"/>
      <c r="D500" s="10"/>
      <c r="E500" s="10"/>
      <c r="F500" s="19"/>
      <c r="G500" s="19"/>
      <c r="H500" s="19"/>
      <c r="I500" s="19"/>
      <c r="J500" s="19"/>
      <c r="K500" s="19"/>
      <c r="L500" s="19"/>
      <c r="M500" s="19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2.75" customHeight="1">
      <c r="A501" s="10"/>
      <c r="B501" s="10"/>
      <c r="C501" s="19"/>
      <c r="D501" s="10"/>
      <c r="E501" s="10"/>
      <c r="F501" s="19"/>
      <c r="G501" s="19"/>
      <c r="H501" s="19"/>
      <c r="I501" s="19"/>
      <c r="J501" s="19"/>
      <c r="K501" s="19"/>
      <c r="L501" s="19"/>
      <c r="M501" s="19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2.75" customHeight="1">
      <c r="A502" s="10"/>
      <c r="B502" s="10"/>
      <c r="C502" s="19"/>
      <c r="D502" s="10"/>
      <c r="E502" s="10"/>
      <c r="F502" s="19"/>
      <c r="G502" s="19"/>
      <c r="H502" s="19"/>
      <c r="I502" s="19"/>
      <c r="J502" s="19"/>
      <c r="K502" s="19"/>
      <c r="L502" s="19"/>
      <c r="M502" s="19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2.75" customHeight="1">
      <c r="A503" s="10"/>
      <c r="B503" s="10"/>
      <c r="C503" s="19"/>
      <c r="D503" s="10"/>
      <c r="E503" s="10"/>
      <c r="F503" s="19"/>
      <c r="G503" s="19"/>
      <c r="H503" s="19"/>
      <c r="I503" s="19"/>
      <c r="J503" s="19"/>
      <c r="K503" s="19"/>
      <c r="L503" s="19"/>
      <c r="M503" s="19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2.75" customHeight="1">
      <c r="A504" s="10"/>
      <c r="B504" s="10"/>
      <c r="C504" s="19"/>
      <c r="D504" s="10"/>
      <c r="E504" s="10"/>
      <c r="F504" s="19"/>
      <c r="G504" s="19"/>
      <c r="H504" s="19"/>
      <c r="I504" s="19"/>
      <c r="J504" s="19"/>
      <c r="K504" s="19"/>
      <c r="L504" s="19"/>
      <c r="M504" s="19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2.75" customHeight="1">
      <c r="A505" s="10"/>
      <c r="B505" s="10"/>
      <c r="C505" s="19"/>
      <c r="D505" s="10"/>
      <c r="E505" s="10"/>
      <c r="F505" s="19"/>
      <c r="G505" s="19"/>
      <c r="H505" s="19"/>
      <c r="I505" s="19"/>
      <c r="J505" s="19"/>
      <c r="K505" s="19"/>
      <c r="L505" s="19"/>
      <c r="M505" s="19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2.75" customHeight="1">
      <c r="A506" s="10"/>
      <c r="B506" s="10"/>
      <c r="C506" s="19"/>
      <c r="D506" s="10"/>
      <c r="E506" s="10"/>
      <c r="F506" s="19"/>
      <c r="G506" s="19"/>
      <c r="H506" s="19"/>
      <c r="I506" s="19"/>
      <c r="J506" s="19"/>
      <c r="K506" s="19"/>
      <c r="L506" s="19"/>
      <c r="M506" s="19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2.75" customHeight="1">
      <c r="A507" s="10"/>
      <c r="B507" s="10"/>
      <c r="C507" s="19"/>
      <c r="D507" s="10"/>
      <c r="E507" s="10"/>
      <c r="F507" s="19"/>
      <c r="G507" s="19"/>
      <c r="H507" s="19"/>
      <c r="I507" s="19"/>
      <c r="J507" s="19"/>
      <c r="K507" s="19"/>
      <c r="L507" s="19"/>
      <c r="M507" s="19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2.75" customHeight="1">
      <c r="A508" s="10"/>
      <c r="B508" s="10"/>
      <c r="C508" s="19"/>
      <c r="D508" s="10"/>
      <c r="E508" s="10"/>
      <c r="F508" s="19"/>
      <c r="G508" s="19"/>
      <c r="H508" s="19"/>
      <c r="I508" s="19"/>
      <c r="J508" s="19"/>
      <c r="K508" s="19"/>
      <c r="L508" s="19"/>
      <c r="M508" s="19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2.75" customHeight="1">
      <c r="A509" s="10"/>
      <c r="B509" s="10"/>
      <c r="C509" s="19"/>
      <c r="D509" s="10"/>
      <c r="E509" s="10"/>
      <c r="F509" s="19"/>
      <c r="G509" s="19"/>
      <c r="H509" s="19"/>
      <c r="I509" s="19"/>
      <c r="J509" s="19"/>
      <c r="K509" s="19"/>
      <c r="L509" s="19"/>
      <c r="M509" s="19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2.75" customHeight="1">
      <c r="A510" s="10"/>
      <c r="B510" s="10"/>
      <c r="C510" s="19"/>
      <c r="D510" s="10"/>
      <c r="E510" s="10"/>
      <c r="F510" s="19"/>
      <c r="G510" s="19"/>
      <c r="H510" s="19"/>
      <c r="I510" s="19"/>
      <c r="J510" s="19"/>
      <c r="K510" s="19"/>
      <c r="L510" s="19"/>
      <c r="M510" s="19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2.75" customHeight="1">
      <c r="A511" s="10"/>
      <c r="B511" s="10"/>
      <c r="C511" s="19"/>
      <c r="D511" s="10"/>
      <c r="E511" s="10"/>
      <c r="F511" s="19"/>
      <c r="G511" s="19"/>
      <c r="H511" s="19"/>
      <c r="I511" s="19"/>
      <c r="J511" s="19"/>
      <c r="K511" s="19"/>
      <c r="L511" s="19"/>
      <c r="M511" s="19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2.75" customHeight="1">
      <c r="A512" s="10"/>
      <c r="B512" s="10"/>
      <c r="C512" s="19"/>
      <c r="D512" s="10"/>
      <c r="E512" s="10"/>
      <c r="F512" s="19"/>
      <c r="G512" s="19"/>
      <c r="H512" s="19"/>
      <c r="I512" s="19"/>
      <c r="J512" s="19"/>
      <c r="K512" s="19"/>
      <c r="L512" s="19"/>
      <c r="M512" s="19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2.75" customHeight="1">
      <c r="A513" s="10"/>
      <c r="B513" s="10"/>
      <c r="C513" s="19"/>
      <c r="D513" s="10"/>
      <c r="E513" s="10"/>
      <c r="F513" s="19"/>
      <c r="G513" s="19"/>
      <c r="H513" s="19"/>
      <c r="I513" s="19"/>
      <c r="J513" s="19"/>
      <c r="K513" s="19"/>
      <c r="L513" s="19"/>
      <c r="M513" s="19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2.75" customHeight="1">
      <c r="A514" s="10"/>
      <c r="B514" s="10"/>
      <c r="C514" s="19"/>
      <c r="D514" s="10"/>
      <c r="E514" s="10"/>
      <c r="F514" s="19"/>
      <c r="G514" s="19"/>
      <c r="H514" s="19"/>
      <c r="I514" s="19"/>
      <c r="J514" s="19"/>
      <c r="K514" s="19"/>
      <c r="L514" s="19"/>
      <c r="M514" s="19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2.75" customHeight="1">
      <c r="A515" s="10"/>
      <c r="B515" s="10"/>
      <c r="C515" s="19"/>
      <c r="D515" s="10"/>
      <c r="E515" s="10"/>
      <c r="F515" s="19"/>
      <c r="G515" s="19"/>
      <c r="H515" s="19"/>
      <c r="I515" s="19"/>
      <c r="J515" s="19"/>
      <c r="K515" s="19"/>
      <c r="L515" s="19"/>
      <c r="M515" s="19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2.75" customHeight="1">
      <c r="A516" s="10"/>
      <c r="B516" s="10"/>
      <c r="C516" s="19"/>
      <c r="D516" s="10"/>
      <c r="E516" s="10"/>
      <c r="F516" s="19"/>
      <c r="G516" s="19"/>
      <c r="H516" s="19"/>
      <c r="I516" s="19"/>
      <c r="J516" s="19"/>
      <c r="K516" s="19"/>
      <c r="L516" s="19"/>
      <c r="M516" s="19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2.75" customHeight="1">
      <c r="A517" s="10"/>
      <c r="B517" s="10"/>
      <c r="C517" s="19"/>
      <c r="D517" s="10"/>
      <c r="E517" s="10"/>
      <c r="F517" s="19"/>
      <c r="G517" s="19"/>
      <c r="H517" s="19"/>
      <c r="I517" s="19"/>
      <c r="J517" s="19"/>
      <c r="K517" s="19"/>
      <c r="L517" s="19"/>
      <c r="M517" s="19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2.75" customHeight="1">
      <c r="A518" s="10"/>
      <c r="B518" s="10"/>
      <c r="C518" s="19"/>
      <c r="D518" s="10"/>
      <c r="E518" s="10"/>
      <c r="F518" s="19"/>
      <c r="G518" s="19"/>
      <c r="H518" s="19"/>
      <c r="I518" s="19"/>
      <c r="J518" s="19"/>
      <c r="K518" s="19"/>
      <c r="L518" s="19"/>
      <c r="M518" s="19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2.75" customHeight="1">
      <c r="A519" s="10"/>
      <c r="B519" s="10"/>
      <c r="C519" s="19"/>
      <c r="D519" s="10"/>
      <c r="E519" s="10"/>
      <c r="F519" s="19"/>
      <c r="G519" s="19"/>
      <c r="H519" s="19"/>
      <c r="I519" s="19"/>
      <c r="J519" s="19"/>
      <c r="K519" s="19"/>
      <c r="L519" s="19"/>
      <c r="M519" s="19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2.75" customHeight="1">
      <c r="A520" s="10"/>
      <c r="B520" s="10"/>
      <c r="C520" s="19"/>
      <c r="D520" s="10"/>
      <c r="E520" s="10"/>
      <c r="F520" s="19"/>
      <c r="G520" s="19"/>
      <c r="H520" s="19"/>
      <c r="I520" s="19"/>
      <c r="J520" s="19"/>
      <c r="K520" s="19"/>
      <c r="L520" s="19"/>
      <c r="M520" s="19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2.75" customHeight="1">
      <c r="A521" s="10"/>
      <c r="B521" s="10"/>
      <c r="C521" s="19"/>
      <c r="D521" s="10"/>
      <c r="E521" s="10"/>
      <c r="F521" s="19"/>
      <c r="G521" s="19"/>
      <c r="H521" s="19"/>
      <c r="I521" s="19"/>
      <c r="J521" s="19"/>
      <c r="K521" s="19"/>
      <c r="L521" s="19"/>
      <c r="M521" s="19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2.75" customHeight="1">
      <c r="A522" s="10"/>
      <c r="B522" s="10"/>
      <c r="C522" s="19"/>
      <c r="D522" s="10"/>
      <c r="E522" s="10"/>
      <c r="F522" s="19"/>
      <c r="G522" s="19"/>
      <c r="H522" s="19"/>
      <c r="I522" s="19"/>
      <c r="J522" s="19"/>
      <c r="K522" s="19"/>
      <c r="L522" s="19"/>
      <c r="M522" s="19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2.75" customHeight="1">
      <c r="A523" s="10"/>
      <c r="B523" s="10"/>
      <c r="C523" s="19"/>
      <c r="D523" s="10"/>
      <c r="E523" s="10"/>
      <c r="F523" s="19"/>
      <c r="G523" s="19"/>
      <c r="H523" s="19"/>
      <c r="I523" s="19"/>
      <c r="J523" s="19"/>
      <c r="K523" s="19"/>
      <c r="L523" s="19"/>
      <c r="M523" s="19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2.75" customHeight="1">
      <c r="A524" s="10"/>
      <c r="B524" s="10"/>
      <c r="C524" s="19"/>
      <c r="D524" s="10"/>
      <c r="E524" s="10"/>
      <c r="F524" s="19"/>
      <c r="G524" s="19"/>
      <c r="H524" s="19"/>
      <c r="I524" s="19"/>
      <c r="J524" s="19"/>
      <c r="K524" s="19"/>
      <c r="L524" s="19"/>
      <c r="M524" s="19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2.75" customHeight="1">
      <c r="A525" s="10"/>
      <c r="B525" s="10"/>
      <c r="C525" s="19"/>
      <c r="D525" s="10"/>
      <c r="E525" s="10"/>
      <c r="F525" s="19"/>
      <c r="G525" s="19"/>
      <c r="H525" s="19"/>
      <c r="I525" s="19"/>
      <c r="J525" s="19"/>
      <c r="K525" s="19"/>
      <c r="L525" s="19"/>
      <c r="M525" s="19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2.75" customHeight="1">
      <c r="A526" s="10"/>
      <c r="B526" s="10"/>
      <c r="C526" s="19"/>
      <c r="D526" s="10"/>
      <c r="E526" s="10"/>
      <c r="F526" s="19"/>
      <c r="G526" s="19"/>
      <c r="H526" s="19"/>
      <c r="I526" s="19"/>
      <c r="J526" s="19"/>
      <c r="K526" s="19"/>
      <c r="L526" s="19"/>
      <c r="M526" s="19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2.75" customHeight="1">
      <c r="A527" s="10"/>
      <c r="B527" s="10"/>
      <c r="C527" s="19"/>
      <c r="D527" s="10"/>
      <c r="E527" s="10"/>
      <c r="F527" s="19"/>
      <c r="G527" s="19"/>
      <c r="H527" s="19"/>
      <c r="I527" s="19"/>
      <c r="J527" s="19"/>
      <c r="K527" s="19"/>
      <c r="L527" s="19"/>
      <c r="M527" s="19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2.75" customHeight="1">
      <c r="A528" s="10"/>
      <c r="B528" s="10"/>
      <c r="C528" s="19"/>
      <c r="D528" s="10"/>
      <c r="E528" s="10"/>
      <c r="F528" s="19"/>
      <c r="G528" s="19"/>
      <c r="H528" s="19"/>
      <c r="I528" s="19"/>
      <c r="J528" s="19"/>
      <c r="K528" s="19"/>
      <c r="L528" s="19"/>
      <c r="M528" s="19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2.75" customHeight="1">
      <c r="A529" s="10"/>
      <c r="B529" s="10"/>
      <c r="C529" s="19"/>
      <c r="D529" s="10"/>
      <c r="E529" s="10"/>
      <c r="F529" s="19"/>
      <c r="G529" s="19"/>
      <c r="H529" s="19"/>
      <c r="I529" s="19"/>
      <c r="J529" s="19"/>
      <c r="K529" s="19"/>
      <c r="L529" s="19"/>
      <c r="M529" s="19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2.75" customHeight="1">
      <c r="A530" s="10"/>
      <c r="B530" s="10"/>
      <c r="C530" s="19"/>
      <c r="D530" s="10"/>
      <c r="E530" s="10"/>
      <c r="F530" s="19"/>
      <c r="G530" s="19"/>
      <c r="H530" s="19"/>
      <c r="I530" s="19"/>
      <c r="J530" s="19"/>
      <c r="K530" s="19"/>
      <c r="L530" s="19"/>
      <c r="M530" s="19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2.75" customHeight="1">
      <c r="A531" s="10"/>
      <c r="B531" s="10"/>
      <c r="C531" s="19"/>
      <c r="D531" s="10"/>
      <c r="E531" s="10"/>
      <c r="F531" s="19"/>
      <c r="G531" s="19"/>
      <c r="H531" s="19"/>
      <c r="I531" s="19"/>
      <c r="J531" s="19"/>
      <c r="K531" s="19"/>
      <c r="L531" s="19"/>
      <c r="M531" s="19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2.75" customHeight="1">
      <c r="A532" s="10"/>
      <c r="B532" s="10"/>
      <c r="C532" s="19"/>
      <c r="D532" s="10"/>
      <c r="E532" s="10"/>
      <c r="F532" s="19"/>
      <c r="G532" s="19"/>
      <c r="H532" s="19"/>
      <c r="I532" s="19"/>
      <c r="J532" s="19"/>
      <c r="K532" s="19"/>
      <c r="L532" s="19"/>
      <c r="M532" s="19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2.75" customHeight="1">
      <c r="A533" s="10"/>
      <c r="B533" s="10"/>
      <c r="C533" s="19"/>
      <c r="D533" s="10"/>
      <c r="E533" s="10"/>
      <c r="F533" s="19"/>
      <c r="G533" s="19"/>
      <c r="H533" s="19"/>
      <c r="I533" s="19"/>
      <c r="J533" s="19"/>
      <c r="K533" s="19"/>
      <c r="L533" s="19"/>
      <c r="M533" s="19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2.75" customHeight="1">
      <c r="A534" s="10"/>
      <c r="B534" s="10"/>
      <c r="C534" s="19"/>
      <c r="D534" s="10"/>
      <c r="E534" s="10"/>
      <c r="F534" s="19"/>
      <c r="G534" s="19"/>
      <c r="H534" s="19"/>
      <c r="I534" s="19"/>
      <c r="J534" s="19"/>
      <c r="K534" s="19"/>
      <c r="L534" s="19"/>
      <c r="M534" s="19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2.75" customHeight="1">
      <c r="A535" s="10"/>
      <c r="B535" s="10"/>
      <c r="C535" s="19"/>
      <c r="D535" s="10"/>
      <c r="E535" s="10"/>
      <c r="F535" s="19"/>
      <c r="G535" s="19"/>
      <c r="H535" s="19"/>
      <c r="I535" s="19"/>
      <c r="J535" s="19"/>
      <c r="K535" s="19"/>
      <c r="L535" s="19"/>
      <c r="M535" s="19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2.75" customHeight="1">
      <c r="A536" s="10"/>
      <c r="B536" s="10"/>
      <c r="C536" s="19"/>
      <c r="D536" s="10"/>
      <c r="E536" s="10"/>
      <c r="F536" s="19"/>
      <c r="G536" s="19"/>
      <c r="H536" s="19"/>
      <c r="I536" s="19"/>
      <c r="J536" s="19"/>
      <c r="K536" s="19"/>
      <c r="L536" s="19"/>
      <c r="M536" s="19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2.75" customHeight="1">
      <c r="A537" s="10"/>
      <c r="B537" s="10"/>
      <c r="C537" s="19"/>
      <c r="D537" s="10"/>
      <c r="E537" s="10"/>
      <c r="F537" s="19"/>
      <c r="G537" s="19"/>
      <c r="H537" s="19"/>
      <c r="I537" s="19"/>
      <c r="J537" s="19"/>
      <c r="K537" s="19"/>
      <c r="L537" s="19"/>
      <c r="M537" s="19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2.75" customHeight="1">
      <c r="A538" s="10"/>
      <c r="B538" s="10"/>
      <c r="C538" s="19"/>
      <c r="D538" s="10"/>
      <c r="E538" s="10"/>
      <c r="F538" s="19"/>
      <c r="G538" s="19"/>
      <c r="H538" s="19"/>
      <c r="I538" s="19"/>
      <c r="J538" s="19"/>
      <c r="K538" s="19"/>
      <c r="L538" s="19"/>
      <c r="M538" s="19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2.75" customHeight="1">
      <c r="A539" s="10"/>
      <c r="B539" s="10"/>
      <c r="C539" s="19"/>
      <c r="D539" s="10"/>
      <c r="E539" s="10"/>
      <c r="F539" s="19"/>
      <c r="G539" s="19"/>
      <c r="H539" s="19"/>
      <c r="I539" s="19"/>
      <c r="J539" s="19"/>
      <c r="K539" s="19"/>
      <c r="L539" s="19"/>
      <c r="M539" s="19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2.75" customHeight="1">
      <c r="A540" s="10"/>
      <c r="B540" s="10"/>
      <c r="C540" s="19"/>
      <c r="D540" s="10"/>
      <c r="E540" s="10"/>
      <c r="F540" s="19"/>
      <c r="G540" s="19"/>
      <c r="H540" s="19"/>
      <c r="I540" s="19"/>
      <c r="J540" s="19"/>
      <c r="K540" s="19"/>
      <c r="L540" s="19"/>
      <c r="M540" s="19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2.75" customHeight="1">
      <c r="A541" s="10"/>
      <c r="B541" s="10"/>
      <c r="C541" s="19"/>
      <c r="D541" s="10"/>
      <c r="E541" s="10"/>
      <c r="F541" s="19"/>
      <c r="G541" s="19"/>
      <c r="H541" s="19"/>
      <c r="I541" s="19"/>
      <c r="J541" s="19"/>
      <c r="K541" s="19"/>
      <c r="L541" s="19"/>
      <c r="M541" s="19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2.75" customHeight="1">
      <c r="A542" s="10"/>
      <c r="B542" s="10"/>
      <c r="C542" s="19"/>
      <c r="D542" s="10"/>
      <c r="E542" s="10"/>
      <c r="F542" s="19"/>
      <c r="G542" s="19"/>
      <c r="H542" s="19"/>
      <c r="I542" s="19"/>
      <c r="J542" s="19"/>
      <c r="K542" s="19"/>
      <c r="L542" s="19"/>
      <c r="M542" s="19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2.75" customHeight="1">
      <c r="A543" s="10"/>
      <c r="B543" s="10"/>
      <c r="C543" s="19"/>
      <c r="D543" s="10"/>
      <c r="E543" s="10"/>
      <c r="F543" s="19"/>
      <c r="G543" s="19"/>
      <c r="H543" s="19"/>
      <c r="I543" s="19"/>
      <c r="J543" s="19"/>
      <c r="K543" s="19"/>
      <c r="L543" s="19"/>
      <c r="M543" s="19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2.75" customHeight="1">
      <c r="A544" s="10"/>
      <c r="B544" s="10"/>
      <c r="C544" s="19"/>
      <c r="D544" s="10"/>
      <c r="E544" s="10"/>
      <c r="F544" s="19"/>
      <c r="G544" s="19"/>
      <c r="H544" s="19"/>
      <c r="I544" s="19"/>
      <c r="J544" s="19"/>
      <c r="K544" s="19"/>
      <c r="L544" s="19"/>
      <c r="M544" s="19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2.75" customHeight="1">
      <c r="A545" s="10"/>
      <c r="B545" s="10"/>
      <c r="C545" s="19"/>
      <c r="D545" s="10"/>
      <c r="E545" s="10"/>
      <c r="F545" s="19"/>
      <c r="G545" s="19"/>
      <c r="H545" s="19"/>
      <c r="I545" s="19"/>
      <c r="J545" s="19"/>
      <c r="K545" s="19"/>
      <c r="L545" s="19"/>
      <c r="M545" s="19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2.75" customHeight="1">
      <c r="A546" s="10"/>
      <c r="B546" s="10"/>
      <c r="C546" s="19"/>
      <c r="D546" s="10"/>
      <c r="E546" s="10"/>
      <c r="F546" s="19"/>
      <c r="G546" s="19"/>
      <c r="H546" s="19"/>
      <c r="I546" s="19"/>
      <c r="J546" s="19"/>
      <c r="K546" s="19"/>
      <c r="L546" s="19"/>
      <c r="M546" s="19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2.75" customHeight="1">
      <c r="A547" s="10"/>
      <c r="B547" s="10"/>
      <c r="C547" s="19"/>
      <c r="D547" s="10"/>
      <c r="E547" s="10"/>
      <c r="F547" s="19"/>
      <c r="G547" s="19"/>
      <c r="H547" s="19"/>
      <c r="I547" s="19"/>
      <c r="J547" s="19"/>
      <c r="K547" s="19"/>
      <c r="L547" s="19"/>
      <c r="M547" s="19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2.75" customHeight="1">
      <c r="A548" s="10"/>
      <c r="B548" s="10"/>
      <c r="C548" s="19"/>
      <c r="D548" s="10"/>
      <c r="E548" s="10"/>
      <c r="F548" s="19"/>
      <c r="G548" s="19"/>
      <c r="H548" s="19"/>
      <c r="I548" s="19"/>
      <c r="J548" s="19"/>
      <c r="K548" s="19"/>
      <c r="L548" s="19"/>
      <c r="M548" s="19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2.75" customHeight="1">
      <c r="A549" s="10"/>
      <c r="B549" s="10"/>
      <c r="C549" s="19"/>
      <c r="D549" s="10"/>
      <c r="E549" s="10"/>
      <c r="F549" s="19"/>
      <c r="G549" s="19"/>
      <c r="H549" s="19"/>
      <c r="I549" s="19"/>
      <c r="J549" s="19"/>
      <c r="K549" s="19"/>
      <c r="L549" s="19"/>
      <c r="M549" s="19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2.75" customHeight="1">
      <c r="A550" s="10"/>
      <c r="B550" s="10"/>
      <c r="C550" s="19"/>
      <c r="D550" s="10"/>
      <c r="E550" s="10"/>
      <c r="F550" s="19"/>
      <c r="G550" s="19"/>
      <c r="H550" s="19"/>
      <c r="I550" s="19"/>
      <c r="J550" s="19"/>
      <c r="K550" s="19"/>
      <c r="L550" s="19"/>
      <c r="M550" s="19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2.75" customHeight="1">
      <c r="A551" s="10"/>
      <c r="B551" s="10"/>
      <c r="C551" s="19"/>
      <c r="D551" s="10"/>
      <c r="E551" s="10"/>
      <c r="F551" s="19"/>
      <c r="G551" s="19"/>
      <c r="H551" s="19"/>
      <c r="I551" s="19"/>
      <c r="J551" s="19"/>
      <c r="K551" s="19"/>
      <c r="L551" s="19"/>
      <c r="M551" s="19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2.75" customHeight="1">
      <c r="A552" s="10"/>
      <c r="B552" s="10"/>
      <c r="C552" s="19"/>
      <c r="D552" s="10"/>
      <c r="E552" s="10"/>
      <c r="F552" s="19"/>
      <c r="G552" s="19"/>
      <c r="H552" s="19"/>
      <c r="I552" s="19"/>
      <c r="J552" s="19"/>
      <c r="K552" s="19"/>
      <c r="L552" s="19"/>
      <c r="M552" s="19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2.75" customHeight="1">
      <c r="A553" s="10"/>
      <c r="B553" s="10"/>
      <c r="C553" s="19"/>
      <c r="D553" s="10"/>
      <c r="E553" s="10"/>
      <c r="F553" s="19"/>
      <c r="G553" s="19"/>
      <c r="H553" s="19"/>
      <c r="I553" s="19"/>
      <c r="J553" s="19"/>
      <c r="K553" s="19"/>
      <c r="L553" s="19"/>
      <c r="M553" s="19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2.75" customHeight="1">
      <c r="A554" s="10"/>
      <c r="B554" s="10"/>
      <c r="C554" s="19"/>
      <c r="D554" s="10"/>
      <c r="E554" s="10"/>
      <c r="F554" s="19"/>
      <c r="G554" s="19"/>
      <c r="H554" s="19"/>
      <c r="I554" s="19"/>
      <c r="J554" s="19"/>
      <c r="K554" s="19"/>
      <c r="L554" s="19"/>
      <c r="M554" s="19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2.75" customHeight="1">
      <c r="A555" s="10"/>
      <c r="B555" s="10"/>
      <c r="C555" s="19"/>
      <c r="D555" s="10"/>
      <c r="E555" s="10"/>
      <c r="F555" s="19"/>
      <c r="G555" s="19"/>
      <c r="H555" s="19"/>
      <c r="I555" s="19"/>
      <c r="J555" s="19"/>
      <c r="K555" s="19"/>
      <c r="L555" s="19"/>
      <c r="M555" s="19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2.75" customHeight="1">
      <c r="A556" s="10"/>
      <c r="B556" s="10"/>
      <c r="C556" s="19"/>
      <c r="D556" s="10"/>
      <c r="E556" s="10"/>
      <c r="F556" s="19"/>
      <c r="G556" s="19"/>
      <c r="H556" s="19"/>
      <c r="I556" s="19"/>
      <c r="J556" s="19"/>
      <c r="K556" s="19"/>
      <c r="L556" s="19"/>
      <c r="M556" s="19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2.75" customHeight="1">
      <c r="A557" s="10"/>
      <c r="B557" s="10"/>
      <c r="C557" s="19"/>
      <c r="D557" s="10"/>
      <c r="E557" s="10"/>
      <c r="F557" s="19"/>
      <c r="G557" s="19"/>
      <c r="H557" s="19"/>
      <c r="I557" s="19"/>
      <c r="J557" s="19"/>
      <c r="K557" s="19"/>
      <c r="L557" s="19"/>
      <c r="M557" s="19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2.75" customHeight="1">
      <c r="A558" s="10"/>
      <c r="B558" s="10"/>
      <c r="C558" s="19"/>
      <c r="D558" s="10"/>
      <c r="E558" s="10"/>
      <c r="F558" s="19"/>
      <c r="G558" s="19"/>
      <c r="H558" s="19"/>
      <c r="I558" s="19"/>
      <c r="J558" s="19"/>
      <c r="K558" s="19"/>
      <c r="L558" s="19"/>
      <c r="M558" s="19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2.75" customHeight="1">
      <c r="A559" s="10"/>
      <c r="B559" s="10"/>
      <c r="C559" s="19"/>
      <c r="D559" s="10"/>
      <c r="E559" s="10"/>
      <c r="F559" s="19"/>
      <c r="G559" s="19"/>
      <c r="H559" s="19"/>
      <c r="I559" s="19"/>
      <c r="J559" s="19"/>
      <c r="K559" s="19"/>
      <c r="L559" s="19"/>
      <c r="M559" s="19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2.75" customHeight="1">
      <c r="A560" s="10"/>
      <c r="B560" s="10"/>
      <c r="C560" s="19"/>
      <c r="D560" s="10"/>
      <c r="E560" s="10"/>
      <c r="F560" s="19"/>
      <c r="G560" s="19"/>
      <c r="H560" s="19"/>
      <c r="I560" s="19"/>
      <c r="J560" s="19"/>
      <c r="K560" s="19"/>
      <c r="L560" s="19"/>
      <c r="M560" s="19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2.75" customHeight="1">
      <c r="A561" s="10"/>
      <c r="B561" s="10"/>
      <c r="C561" s="19"/>
      <c r="D561" s="10"/>
      <c r="E561" s="10"/>
      <c r="F561" s="19"/>
      <c r="G561" s="19"/>
      <c r="H561" s="19"/>
      <c r="I561" s="19"/>
      <c r="J561" s="19"/>
      <c r="K561" s="19"/>
      <c r="L561" s="19"/>
      <c r="M561" s="19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2.75" customHeight="1">
      <c r="A562" s="10"/>
      <c r="B562" s="10"/>
      <c r="C562" s="19"/>
      <c r="D562" s="10"/>
      <c r="E562" s="10"/>
      <c r="F562" s="19"/>
      <c r="G562" s="19"/>
      <c r="H562" s="19"/>
      <c r="I562" s="19"/>
      <c r="J562" s="19"/>
      <c r="K562" s="19"/>
      <c r="L562" s="19"/>
      <c r="M562" s="19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2.75" customHeight="1">
      <c r="A563" s="10"/>
      <c r="B563" s="10"/>
      <c r="C563" s="19"/>
      <c r="D563" s="10"/>
      <c r="E563" s="10"/>
      <c r="F563" s="19"/>
      <c r="G563" s="19"/>
      <c r="H563" s="19"/>
      <c r="I563" s="19"/>
      <c r="J563" s="19"/>
      <c r="K563" s="19"/>
      <c r="L563" s="19"/>
      <c r="M563" s="19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2.75" customHeight="1">
      <c r="A564" s="10"/>
      <c r="B564" s="10"/>
      <c r="C564" s="19"/>
      <c r="D564" s="10"/>
      <c r="E564" s="10"/>
      <c r="F564" s="19"/>
      <c r="G564" s="19"/>
      <c r="H564" s="19"/>
      <c r="I564" s="19"/>
      <c r="J564" s="19"/>
      <c r="K564" s="19"/>
      <c r="L564" s="19"/>
      <c r="M564" s="19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2.75" customHeight="1">
      <c r="A565" s="10"/>
      <c r="B565" s="10"/>
      <c r="C565" s="19"/>
      <c r="D565" s="10"/>
      <c r="E565" s="10"/>
      <c r="F565" s="19"/>
      <c r="G565" s="19"/>
      <c r="H565" s="19"/>
      <c r="I565" s="19"/>
      <c r="J565" s="19"/>
      <c r="K565" s="19"/>
      <c r="L565" s="19"/>
      <c r="M565" s="19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2.75" customHeight="1">
      <c r="A566" s="10"/>
      <c r="B566" s="10"/>
      <c r="C566" s="19"/>
      <c r="D566" s="10"/>
      <c r="E566" s="10"/>
      <c r="F566" s="19"/>
      <c r="G566" s="19"/>
      <c r="H566" s="19"/>
      <c r="I566" s="19"/>
      <c r="J566" s="19"/>
      <c r="K566" s="19"/>
      <c r="L566" s="19"/>
      <c r="M566" s="19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2.75" customHeight="1">
      <c r="A567" s="10"/>
      <c r="B567" s="10"/>
      <c r="C567" s="19"/>
      <c r="D567" s="10"/>
      <c r="E567" s="10"/>
      <c r="F567" s="19"/>
      <c r="G567" s="19"/>
      <c r="H567" s="19"/>
      <c r="I567" s="19"/>
      <c r="J567" s="19"/>
      <c r="K567" s="19"/>
      <c r="L567" s="19"/>
      <c r="M567" s="19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2.75" customHeight="1">
      <c r="A568" s="10"/>
      <c r="B568" s="10"/>
      <c r="C568" s="19"/>
      <c r="D568" s="10"/>
      <c r="E568" s="10"/>
      <c r="F568" s="19"/>
      <c r="G568" s="19"/>
      <c r="H568" s="19"/>
      <c r="I568" s="19"/>
      <c r="J568" s="19"/>
      <c r="K568" s="19"/>
      <c r="L568" s="19"/>
      <c r="M568" s="19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2.75" customHeight="1">
      <c r="A569" s="10"/>
      <c r="B569" s="10"/>
      <c r="C569" s="19"/>
      <c r="D569" s="10"/>
      <c r="E569" s="10"/>
      <c r="F569" s="19"/>
      <c r="G569" s="19"/>
      <c r="H569" s="19"/>
      <c r="I569" s="19"/>
      <c r="J569" s="19"/>
      <c r="K569" s="19"/>
      <c r="L569" s="19"/>
      <c r="M569" s="19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2.75" customHeight="1">
      <c r="A570" s="10"/>
      <c r="B570" s="10"/>
      <c r="C570" s="19"/>
      <c r="D570" s="10"/>
      <c r="E570" s="10"/>
      <c r="F570" s="19"/>
      <c r="G570" s="19"/>
      <c r="H570" s="19"/>
      <c r="I570" s="19"/>
      <c r="J570" s="19"/>
      <c r="K570" s="19"/>
      <c r="L570" s="19"/>
      <c r="M570" s="19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2.75" customHeight="1">
      <c r="A571" s="10"/>
      <c r="B571" s="10"/>
      <c r="C571" s="19"/>
      <c r="D571" s="10"/>
      <c r="E571" s="10"/>
      <c r="F571" s="19"/>
      <c r="G571" s="19"/>
      <c r="H571" s="19"/>
      <c r="I571" s="19"/>
      <c r="J571" s="19"/>
      <c r="K571" s="19"/>
      <c r="L571" s="19"/>
      <c r="M571" s="19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2.75" customHeight="1">
      <c r="A572" s="10"/>
      <c r="B572" s="10"/>
      <c r="C572" s="19"/>
      <c r="D572" s="10"/>
      <c r="E572" s="10"/>
      <c r="F572" s="19"/>
      <c r="G572" s="19"/>
      <c r="H572" s="19"/>
      <c r="I572" s="19"/>
      <c r="J572" s="19"/>
      <c r="K572" s="19"/>
      <c r="L572" s="19"/>
      <c r="M572" s="19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2.75" customHeight="1">
      <c r="A573" s="10"/>
      <c r="B573" s="10"/>
      <c r="C573" s="19"/>
      <c r="D573" s="10"/>
      <c r="E573" s="10"/>
      <c r="F573" s="19"/>
      <c r="G573" s="19"/>
      <c r="H573" s="19"/>
      <c r="I573" s="19"/>
      <c r="J573" s="19"/>
      <c r="K573" s="19"/>
      <c r="L573" s="19"/>
      <c r="M573" s="19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2.75" customHeight="1">
      <c r="A574" s="10"/>
      <c r="B574" s="10"/>
      <c r="C574" s="19"/>
      <c r="D574" s="10"/>
      <c r="E574" s="10"/>
      <c r="F574" s="19"/>
      <c r="G574" s="19"/>
      <c r="H574" s="19"/>
      <c r="I574" s="19"/>
      <c r="J574" s="19"/>
      <c r="K574" s="19"/>
      <c r="L574" s="19"/>
      <c r="M574" s="19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2.75" customHeight="1">
      <c r="A575" s="10"/>
      <c r="B575" s="10"/>
      <c r="C575" s="19"/>
      <c r="D575" s="10"/>
      <c r="E575" s="10"/>
      <c r="F575" s="19"/>
      <c r="G575" s="19"/>
      <c r="H575" s="19"/>
      <c r="I575" s="19"/>
      <c r="J575" s="19"/>
      <c r="K575" s="19"/>
      <c r="L575" s="19"/>
      <c r="M575" s="19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2.75" customHeight="1">
      <c r="A576" s="10"/>
      <c r="B576" s="10"/>
      <c r="C576" s="19"/>
      <c r="D576" s="10"/>
      <c r="E576" s="10"/>
      <c r="F576" s="19"/>
      <c r="G576" s="19"/>
      <c r="H576" s="19"/>
      <c r="I576" s="19"/>
      <c r="J576" s="19"/>
      <c r="K576" s="19"/>
      <c r="L576" s="19"/>
      <c r="M576" s="19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2.75" customHeight="1">
      <c r="A577" s="10"/>
      <c r="B577" s="10"/>
      <c r="C577" s="19"/>
      <c r="D577" s="10"/>
      <c r="E577" s="10"/>
      <c r="F577" s="19"/>
      <c r="G577" s="19"/>
      <c r="H577" s="19"/>
      <c r="I577" s="19"/>
      <c r="J577" s="19"/>
      <c r="K577" s="19"/>
      <c r="L577" s="19"/>
      <c r="M577" s="19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2.75" customHeight="1">
      <c r="A578" s="10"/>
      <c r="B578" s="10"/>
      <c r="C578" s="19"/>
      <c r="D578" s="10"/>
      <c r="E578" s="10"/>
      <c r="F578" s="19"/>
      <c r="G578" s="19"/>
      <c r="H578" s="19"/>
      <c r="I578" s="19"/>
      <c r="J578" s="19"/>
      <c r="K578" s="19"/>
      <c r="L578" s="19"/>
      <c r="M578" s="19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2.75" customHeight="1">
      <c r="A579" s="10"/>
      <c r="B579" s="10"/>
      <c r="C579" s="19"/>
      <c r="D579" s="10"/>
      <c r="E579" s="10"/>
      <c r="F579" s="19"/>
      <c r="G579" s="19"/>
      <c r="H579" s="19"/>
      <c r="I579" s="19"/>
      <c r="J579" s="19"/>
      <c r="K579" s="19"/>
      <c r="L579" s="19"/>
      <c r="M579" s="19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2.75" customHeight="1">
      <c r="A580" s="10"/>
      <c r="B580" s="10"/>
      <c r="C580" s="19"/>
      <c r="D580" s="10"/>
      <c r="E580" s="10"/>
      <c r="F580" s="19"/>
      <c r="G580" s="19"/>
      <c r="H580" s="19"/>
      <c r="I580" s="19"/>
      <c r="J580" s="19"/>
      <c r="K580" s="19"/>
      <c r="L580" s="19"/>
      <c r="M580" s="19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2.75" customHeight="1">
      <c r="A581" s="10"/>
      <c r="B581" s="10"/>
      <c r="C581" s="19"/>
      <c r="D581" s="10"/>
      <c r="E581" s="10"/>
      <c r="F581" s="19"/>
      <c r="G581" s="19"/>
      <c r="H581" s="19"/>
      <c r="I581" s="19"/>
      <c r="J581" s="19"/>
      <c r="K581" s="19"/>
      <c r="L581" s="19"/>
      <c r="M581" s="19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2.75" customHeight="1">
      <c r="A582" s="10"/>
      <c r="B582" s="10"/>
      <c r="C582" s="19"/>
      <c r="D582" s="10"/>
      <c r="E582" s="10"/>
      <c r="F582" s="19"/>
      <c r="G582" s="19"/>
      <c r="H582" s="19"/>
      <c r="I582" s="19"/>
      <c r="J582" s="19"/>
      <c r="K582" s="19"/>
      <c r="L582" s="19"/>
      <c r="M582" s="19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2.75" customHeight="1">
      <c r="A583" s="10"/>
      <c r="B583" s="10"/>
      <c r="C583" s="19"/>
      <c r="D583" s="10"/>
      <c r="E583" s="10"/>
      <c r="F583" s="19"/>
      <c r="G583" s="19"/>
      <c r="H583" s="19"/>
      <c r="I583" s="19"/>
      <c r="J583" s="19"/>
      <c r="K583" s="19"/>
      <c r="L583" s="19"/>
      <c r="M583" s="19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2.75" customHeight="1">
      <c r="A584" s="10"/>
      <c r="B584" s="10"/>
      <c r="C584" s="19"/>
      <c r="D584" s="10"/>
      <c r="E584" s="10"/>
      <c r="F584" s="19"/>
      <c r="G584" s="19"/>
      <c r="H584" s="19"/>
      <c r="I584" s="19"/>
      <c r="J584" s="19"/>
      <c r="K584" s="19"/>
      <c r="L584" s="19"/>
      <c r="M584" s="19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2.75" customHeight="1">
      <c r="A585" s="10"/>
      <c r="B585" s="10"/>
      <c r="C585" s="19"/>
      <c r="D585" s="10"/>
      <c r="E585" s="10"/>
      <c r="F585" s="19"/>
      <c r="G585" s="19"/>
      <c r="H585" s="19"/>
      <c r="I585" s="19"/>
      <c r="J585" s="19"/>
      <c r="K585" s="19"/>
      <c r="L585" s="19"/>
      <c r="M585" s="19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2.75" customHeight="1">
      <c r="A586" s="10"/>
      <c r="B586" s="10"/>
      <c r="C586" s="19"/>
      <c r="D586" s="10"/>
      <c r="E586" s="10"/>
      <c r="F586" s="19"/>
      <c r="G586" s="19"/>
      <c r="H586" s="19"/>
      <c r="I586" s="19"/>
      <c r="J586" s="19"/>
      <c r="K586" s="19"/>
      <c r="L586" s="19"/>
      <c r="M586" s="19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2.75" customHeight="1">
      <c r="A587" s="10"/>
      <c r="B587" s="10"/>
      <c r="C587" s="19"/>
      <c r="D587" s="10"/>
      <c r="E587" s="10"/>
      <c r="F587" s="19"/>
      <c r="G587" s="19"/>
      <c r="H587" s="19"/>
      <c r="I587" s="19"/>
      <c r="J587" s="19"/>
      <c r="K587" s="19"/>
      <c r="L587" s="19"/>
      <c r="M587" s="19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2.75" customHeight="1">
      <c r="A588" s="10"/>
      <c r="B588" s="10"/>
      <c r="C588" s="19"/>
      <c r="D588" s="10"/>
      <c r="E588" s="10"/>
      <c r="F588" s="19"/>
      <c r="G588" s="19"/>
      <c r="H588" s="19"/>
      <c r="I588" s="19"/>
      <c r="J588" s="19"/>
      <c r="K588" s="19"/>
      <c r="L588" s="19"/>
      <c r="M588" s="19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2.75" customHeight="1">
      <c r="A589" s="10"/>
      <c r="B589" s="10"/>
      <c r="C589" s="19"/>
      <c r="D589" s="10"/>
      <c r="E589" s="10"/>
      <c r="F589" s="19"/>
      <c r="G589" s="19"/>
      <c r="H589" s="19"/>
      <c r="I589" s="19"/>
      <c r="J589" s="19"/>
      <c r="K589" s="19"/>
      <c r="L589" s="19"/>
      <c r="M589" s="19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2.75" customHeight="1">
      <c r="A590" s="10"/>
      <c r="B590" s="10"/>
      <c r="C590" s="19"/>
      <c r="D590" s="10"/>
      <c r="E590" s="10"/>
      <c r="F590" s="19"/>
      <c r="G590" s="19"/>
      <c r="H590" s="19"/>
      <c r="I590" s="19"/>
      <c r="J590" s="19"/>
      <c r="K590" s="19"/>
      <c r="L590" s="19"/>
      <c r="M590" s="19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2.75" customHeight="1">
      <c r="A591" s="10"/>
      <c r="B591" s="10"/>
      <c r="C591" s="19"/>
      <c r="D591" s="10"/>
      <c r="E591" s="10"/>
      <c r="F591" s="19"/>
      <c r="G591" s="19"/>
      <c r="H591" s="19"/>
      <c r="I591" s="19"/>
      <c r="J591" s="19"/>
      <c r="K591" s="19"/>
      <c r="L591" s="19"/>
      <c r="M591" s="19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2.75" customHeight="1">
      <c r="A592" s="10"/>
      <c r="B592" s="10"/>
      <c r="C592" s="19"/>
      <c r="D592" s="10"/>
      <c r="E592" s="10"/>
      <c r="F592" s="19"/>
      <c r="G592" s="19"/>
      <c r="H592" s="19"/>
      <c r="I592" s="19"/>
      <c r="J592" s="19"/>
      <c r="K592" s="19"/>
      <c r="L592" s="19"/>
      <c r="M592" s="19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2.75" customHeight="1">
      <c r="A593" s="10"/>
      <c r="B593" s="10"/>
      <c r="C593" s="19"/>
      <c r="D593" s="10"/>
      <c r="E593" s="10"/>
      <c r="F593" s="19"/>
      <c r="G593" s="19"/>
      <c r="H593" s="19"/>
      <c r="I593" s="19"/>
      <c r="J593" s="19"/>
      <c r="K593" s="19"/>
      <c r="L593" s="19"/>
      <c r="M593" s="19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2.75" customHeight="1">
      <c r="A594" s="10"/>
      <c r="B594" s="10"/>
      <c r="C594" s="19"/>
      <c r="D594" s="10"/>
      <c r="E594" s="10"/>
      <c r="F594" s="19"/>
      <c r="G594" s="19"/>
      <c r="H594" s="19"/>
      <c r="I594" s="19"/>
      <c r="J594" s="19"/>
      <c r="K594" s="19"/>
      <c r="L594" s="19"/>
      <c r="M594" s="19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2.75" customHeight="1">
      <c r="A595" s="10"/>
      <c r="B595" s="10"/>
      <c r="C595" s="19"/>
      <c r="D595" s="10"/>
      <c r="E595" s="10"/>
      <c r="F595" s="19"/>
      <c r="G595" s="19"/>
      <c r="H595" s="19"/>
      <c r="I595" s="19"/>
      <c r="J595" s="19"/>
      <c r="K595" s="19"/>
      <c r="L595" s="19"/>
      <c r="M595" s="19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2.75" customHeight="1">
      <c r="A596" s="10"/>
      <c r="B596" s="10"/>
      <c r="C596" s="19"/>
      <c r="D596" s="10"/>
      <c r="E596" s="10"/>
      <c r="F596" s="19"/>
      <c r="G596" s="19"/>
      <c r="H596" s="19"/>
      <c r="I596" s="19"/>
      <c r="J596" s="19"/>
      <c r="K596" s="19"/>
      <c r="L596" s="19"/>
      <c r="M596" s="19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2.75" customHeight="1">
      <c r="A597" s="10"/>
      <c r="B597" s="10"/>
      <c r="C597" s="19"/>
      <c r="D597" s="10"/>
      <c r="E597" s="10"/>
      <c r="F597" s="19"/>
      <c r="G597" s="19"/>
      <c r="H597" s="19"/>
      <c r="I597" s="19"/>
      <c r="J597" s="19"/>
      <c r="K597" s="19"/>
      <c r="L597" s="19"/>
      <c r="M597" s="19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2.75" customHeight="1">
      <c r="A598" s="10"/>
      <c r="B598" s="10"/>
      <c r="C598" s="19"/>
      <c r="D598" s="10"/>
      <c r="E598" s="10"/>
      <c r="F598" s="19"/>
      <c r="G598" s="19"/>
      <c r="H598" s="19"/>
      <c r="I598" s="19"/>
      <c r="J598" s="19"/>
      <c r="K598" s="19"/>
      <c r="L598" s="19"/>
      <c r="M598" s="19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2.75" customHeight="1">
      <c r="A599" s="10"/>
      <c r="B599" s="10"/>
      <c r="C599" s="19"/>
      <c r="D599" s="10"/>
      <c r="E599" s="10"/>
      <c r="F599" s="19"/>
      <c r="G599" s="19"/>
      <c r="H599" s="19"/>
      <c r="I599" s="19"/>
      <c r="J599" s="19"/>
      <c r="K599" s="19"/>
      <c r="L599" s="19"/>
      <c r="M599" s="19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2.75" customHeight="1">
      <c r="A600" s="10"/>
      <c r="B600" s="10"/>
      <c r="C600" s="19"/>
      <c r="D600" s="10"/>
      <c r="E600" s="10"/>
      <c r="F600" s="19"/>
      <c r="G600" s="19"/>
      <c r="H600" s="19"/>
      <c r="I600" s="19"/>
      <c r="J600" s="19"/>
      <c r="K600" s="19"/>
      <c r="L600" s="19"/>
      <c r="M600" s="19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2.75" customHeight="1">
      <c r="A601" s="10"/>
      <c r="B601" s="10"/>
      <c r="C601" s="19"/>
      <c r="D601" s="10"/>
      <c r="E601" s="10"/>
      <c r="F601" s="19"/>
      <c r="G601" s="19"/>
      <c r="H601" s="19"/>
      <c r="I601" s="19"/>
      <c r="J601" s="19"/>
      <c r="K601" s="19"/>
      <c r="L601" s="19"/>
      <c r="M601" s="19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2.75" customHeight="1">
      <c r="A602" s="10"/>
      <c r="B602" s="10"/>
      <c r="C602" s="19"/>
      <c r="D602" s="10"/>
      <c r="E602" s="10"/>
      <c r="F602" s="19"/>
      <c r="G602" s="19"/>
      <c r="H602" s="19"/>
      <c r="I602" s="19"/>
      <c r="J602" s="19"/>
      <c r="K602" s="19"/>
      <c r="L602" s="19"/>
      <c r="M602" s="19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2.75" customHeight="1">
      <c r="A603" s="10"/>
      <c r="B603" s="10"/>
      <c r="C603" s="19"/>
      <c r="D603" s="10"/>
      <c r="E603" s="10"/>
      <c r="F603" s="19"/>
      <c r="G603" s="19"/>
      <c r="H603" s="19"/>
      <c r="I603" s="19"/>
      <c r="J603" s="19"/>
      <c r="K603" s="19"/>
      <c r="L603" s="19"/>
      <c r="M603" s="19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2.75" customHeight="1">
      <c r="A604" s="10"/>
      <c r="B604" s="10"/>
      <c r="C604" s="19"/>
      <c r="D604" s="10"/>
      <c r="E604" s="10"/>
      <c r="F604" s="19"/>
      <c r="G604" s="19"/>
      <c r="H604" s="19"/>
      <c r="I604" s="19"/>
      <c r="J604" s="19"/>
      <c r="K604" s="19"/>
      <c r="L604" s="19"/>
      <c r="M604" s="19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2.75" customHeight="1">
      <c r="A605" s="10"/>
      <c r="B605" s="10"/>
      <c r="C605" s="19"/>
      <c r="D605" s="10"/>
      <c r="E605" s="10"/>
      <c r="F605" s="19"/>
      <c r="G605" s="19"/>
      <c r="H605" s="19"/>
      <c r="I605" s="19"/>
      <c r="J605" s="19"/>
      <c r="K605" s="19"/>
      <c r="L605" s="19"/>
      <c r="M605" s="19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2.75" customHeight="1">
      <c r="A606" s="10"/>
      <c r="B606" s="10"/>
      <c r="C606" s="19"/>
      <c r="D606" s="10"/>
      <c r="E606" s="10"/>
      <c r="F606" s="19"/>
      <c r="G606" s="19"/>
      <c r="H606" s="19"/>
      <c r="I606" s="19"/>
      <c r="J606" s="19"/>
      <c r="K606" s="19"/>
      <c r="L606" s="19"/>
      <c r="M606" s="19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2.75" customHeight="1">
      <c r="A607" s="10"/>
      <c r="B607" s="10"/>
      <c r="C607" s="19"/>
      <c r="D607" s="10"/>
      <c r="E607" s="10"/>
      <c r="F607" s="19"/>
      <c r="G607" s="19"/>
      <c r="H607" s="19"/>
      <c r="I607" s="19"/>
      <c r="J607" s="19"/>
      <c r="K607" s="19"/>
      <c r="L607" s="19"/>
      <c r="M607" s="19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2.75" customHeight="1">
      <c r="A608" s="10"/>
      <c r="B608" s="10"/>
      <c r="C608" s="19"/>
      <c r="D608" s="10"/>
      <c r="E608" s="10"/>
      <c r="F608" s="19"/>
      <c r="G608" s="19"/>
      <c r="H608" s="19"/>
      <c r="I608" s="19"/>
      <c r="J608" s="19"/>
      <c r="K608" s="19"/>
      <c r="L608" s="19"/>
      <c r="M608" s="19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2.75" customHeight="1">
      <c r="A609" s="10"/>
      <c r="B609" s="10"/>
      <c r="C609" s="19"/>
      <c r="D609" s="10"/>
      <c r="E609" s="10"/>
      <c r="F609" s="19"/>
      <c r="G609" s="19"/>
      <c r="H609" s="19"/>
      <c r="I609" s="19"/>
      <c r="J609" s="19"/>
      <c r="K609" s="19"/>
      <c r="L609" s="19"/>
      <c r="M609" s="19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2.75" customHeight="1">
      <c r="A610" s="10"/>
      <c r="B610" s="10"/>
      <c r="C610" s="19"/>
      <c r="D610" s="10"/>
      <c r="E610" s="10"/>
      <c r="F610" s="19"/>
      <c r="G610" s="19"/>
      <c r="H610" s="19"/>
      <c r="I610" s="19"/>
      <c r="J610" s="19"/>
      <c r="K610" s="19"/>
      <c r="L610" s="19"/>
      <c r="M610" s="19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2.75" customHeight="1">
      <c r="A611" s="10"/>
      <c r="B611" s="10"/>
      <c r="C611" s="19"/>
      <c r="D611" s="10"/>
      <c r="E611" s="10"/>
      <c r="F611" s="19"/>
      <c r="G611" s="19"/>
      <c r="H611" s="19"/>
      <c r="I611" s="19"/>
      <c r="J611" s="19"/>
      <c r="K611" s="19"/>
      <c r="L611" s="19"/>
      <c r="M611" s="19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2.75" customHeight="1">
      <c r="A612" s="10"/>
      <c r="B612" s="10"/>
      <c r="C612" s="19"/>
      <c r="D612" s="10"/>
      <c r="E612" s="10"/>
      <c r="F612" s="19"/>
      <c r="G612" s="19"/>
      <c r="H612" s="19"/>
      <c r="I612" s="19"/>
      <c r="J612" s="19"/>
      <c r="K612" s="19"/>
      <c r="L612" s="19"/>
      <c r="M612" s="19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2.75" customHeight="1">
      <c r="A613" s="10"/>
      <c r="B613" s="10"/>
      <c r="C613" s="19"/>
      <c r="D613" s="10"/>
      <c r="E613" s="10"/>
      <c r="F613" s="19"/>
      <c r="G613" s="19"/>
      <c r="H613" s="19"/>
      <c r="I613" s="19"/>
      <c r="J613" s="19"/>
      <c r="K613" s="19"/>
      <c r="L613" s="19"/>
      <c r="M613" s="19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2.75" customHeight="1">
      <c r="A614" s="10"/>
      <c r="B614" s="10"/>
      <c r="C614" s="19"/>
      <c r="D614" s="10"/>
      <c r="E614" s="10"/>
      <c r="F614" s="19"/>
      <c r="G614" s="19"/>
      <c r="H614" s="19"/>
      <c r="I614" s="19"/>
      <c r="J614" s="19"/>
      <c r="K614" s="19"/>
      <c r="L614" s="19"/>
      <c r="M614" s="19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2.75" customHeight="1">
      <c r="A615" s="10"/>
      <c r="B615" s="10"/>
      <c r="C615" s="19"/>
      <c r="D615" s="10"/>
      <c r="E615" s="10"/>
      <c r="F615" s="19"/>
      <c r="G615" s="19"/>
      <c r="H615" s="19"/>
      <c r="I615" s="19"/>
      <c r="J615" s="19"/>
      <c r="K615" s="19"/>
      <c r="L615" s="19"/>
      <c r="M615" s="19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2.75" customHeight="1">
      <c r="A616" s="10"/>
      <c r="B616" s="10"/>
      <c r="C616" s="19"/>
      <c r="D616" s="10"/>
      <c r="E616" s="10"/>
      <c r="F616" s="19"/>
      <c r="G616" s="19"/>
      <c r="H616" s="19"/>
      <c r="I616" s="19"/>
      <c r="J616" s="19"/>
      <c r="K616" s="19"/>
      <c r="L616" s="19"/>
      <c r="M616" s="19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2.75" customHeight="1">
      <c r="A617" s="10"/>
      <c r="B617" s="10"/>
      <c r="C617" s="19"/>
      <c r="D617" s="10"/>
      <c r="E617" s="10"/>
      <c r="F617" s="19"/>
      <c r="G617" s="19"/>
      <c r="H617" s="19"/>
      <c r="I617" s="19"/>
      <c r="J617" s="19"/>
      <c r="K617" s="19"/>
      <c r="L617" s="19"/>
      <c r="M617" s="19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2.75" customHeight="1">
      <c r="A618" s="10"/>
      <c r="B618" s="10"/>
      <c r="C618" s="19"/>
      <c r="D618" s="10"/>
      <c r="E618" s="10"/>
      <c r="F618" s="19"/>
      <c r="G618" s="19"/>
      <c r="H618" s="19"/>
      <c r="I618" s="19"/>
      <c r="J618" s="19"/>
      <c r="K618" s="19"/>
      <c r="L618" s="19"/>
      <c r="M618" s="19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2.75" customHeight="1">
      <c r="A619" s="10"/>
      <c r="B619" s="10"/>
      <c r="C619" s="19"/>
      <c r="D619" s="10"/>
      <c r="E619" s="10"/>
      <c r="F619" s="19"/>
      <c r="G619" s="19"/>
      <c r="H619" s="19"/>
      <c r="I619" s="19"/>
      <c r="J619" s="19"/>
      <c r="K619" s="19"/>
      <c r="L619" s="19"/>
      <c r="M619" s="19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2.75" customHeight="1">
      <c r="A620" s="10"/>
      <c r="B620" s="10"/>
      <c r="C620" s="19"/>
      <c r="D620" s="10"/>
      <c r="E620" s="10"/>
      <c r="F620" s="19"/>
      <c r="G620" s="19"/>
      <c r="H620" s="19"/>
      <c r="I620" s="19"/>
      <c r="J620" s="19"/>
      <c r="K620" s="19"/>
      <c r="L620" s="19"/>
      <c r="M620" s="19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2.75" customHeight="1">
      <c r="A621" s="10"/>
      <c r="B621" s="10"/>
      <c r="C621" s="19"/>
      <c r="D621" s="10"/>
      <c r="E621" s="10"/>
      <c r="F621" s="19"/>
      <c r="G621" s="19"/>
      <c r="H621" s="19"/>
      <c r="I621" s="19"/>
      <c r="J621" s="19"/>
      <c r="K621" s="19"/>
      <c r="L621" s="19"/>
      <c r="M621" s="19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2.75" customHeight="1">
      <c r="A622" s="10"/>
      <c r="B622" s="10"/>
      <c r="C622" s="19"/>
      <c r="D622" s="10"/>
      <c r="E622" s="10"/>
      <c r="F622" s="19"/>
      <c r="G622" s="19"/>
      <c r="H622" s="19"/>
      <c r="I622" s="19"/>
      <c r="J622" s="19"/>
      <c r="K622" s="19"/>
      <c r="L622" s="19"/>
      <c r="M622" s="19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2.75" customHeight="1">
      <c r="A623" s="10"/>
      <c r="B623" s="10"/>
      <c r="C623" s="19"/>
      <c r="D623" s="10"/>
      <c r="E623" s="10"/>
      <c r="F623" s="19"/>
      <c r="G623" s="19"/>
      <c r="H623" s="19"/>
      <c r="I623" s="19"/>
      <c r="J623" s="19"/>
      <c r="K623" s="19"/>
      <c r="L623" s="19"/>
      <c r="M623" s="19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2.75" customHeight="1">
      <c r="A624" s="10"/>
      <c r="B624" s="10"/>
      <c r="C624" s="19"/>
      <c r="D624" s="10"/>
      <c r="E624" s="10"/>
      <c r="F624" s="19"/>
      <c r="G624" s="19"/>
      <c r="H624" s="19"/>
      <c r="I624" s="19"/>
      <c r="J624" s="19"/>
      <c r="K624" s="19"/>
      <c r="L624" s="19"/>
      <c r="M624" s="19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2.75" customHeight="1">
      <c r="A625" s="10"/>
      <c r="B625" s="10"/>
      <c r="C625" s="19"/>
      <c r="D625" s="10"/>
      <c r="E625" s="10"/>
      <c r="F625" s="19"/>
      <c r="G625" s="19"/>
      <c r="H625" s="19"/>
      <c r="I625" s="19"/>
      <c r="J625" s="19"/>
      <c r="K625" s="19"/>
      <c r="L625" s="19"/>
      <c r="M625" s="19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2.75" customHeight="1">
      <c r="A626" s="10"/>
      <c r="B626" s="10"/>
      <c r="C626" s="19"/>
      <c r="D626" s="10"/>
      <c r="E626" s="10"/>
      <c r="F626" s="19"/>
      <c r="G626" s="19"/>
      <c r="H626" s="19"/>
      <c r="I626" s="19"/>
      <c r="J626" s="19"/>
      <c r="K626" s="19"/>
      <c r="L626" s="19"/>
      <c r="M626" s="19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2.75" customHeight="1">
      <c r="A627" s="10"/>
      <c r="B627" s="10"/>
      <c r="C627" s="19"/>
      <c r="D627" s="10"/>
      <c r="E627" s="10"/>
      <c r="F627" s="19"/>
      <c r="G627" s="19"/>
      <c r="H627" s="19"/>
      <c r="I627" s="19"/>
      <c r="J627" s="19"/>
      <c r="K627" s="19"/>
      <c r="L627" s="19"/>
      <c r="M627" s="19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2.75" customHeight="1">
      <c r="A628" s="10"/>
      <c r="B628" s="10"/>
      <c r="C628" s="19"/>
      <c r="D628" s="10"/>
      <c r="E628" s="10"/>
      <c r="F628" s="19"/>
      <c r="G628" s="19"/>
      <c r="H628" s="19"/>
      <c r="I628" s="19"/>
      <c r="J628" s="19"/>
      <c r="K628" s="19"/>
      <c r="L628" s="19"/>
      <c r="M628" s="19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2.75" customHeight="1">
      <c r="A629" s="10"/>
      <c r="B629" s="10"/>
      <c r="C629" s="19"/>
      <c r="D629" s="10"/>
      <c r="E629" s="10"/>
      <c r="F629" s="19"/>
      <c r="G629" s="19"/>
      <c r="H629" s="19"/>
      <c r="I629" s="19"/>
      <c r="J629" s="19"/>
      <c r="K629" s="19"/>
      <c r="L629" s="19"/>
      <c r="M629" s="19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2.75" customHeight="1">
      <c r="A630" s="10"/>
      <c r="B630" s="10"/>
      <c r="C630" s="19"/>
      <c r="D630" s="10"/>
      <c r="E630" s="10"/>
      <c r="F630" s="19"/>
      <c r="G630" s="19"/>
      <c r="H630" s="19"/>
      <c r="I630" s="19"/>
      <c r="J630" s="19"/>
      <c r="K630" s="19"/>
      <c r="L630" s="19"/>
      <c r="M630" s="19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2.75" customHeight="1">
      <c r="A631" s="10"/>
      <c r="B631" s="10"/>
      <c r="C631" s="19"/>
      <c r="D631" s="10"/>
      <c r="E631" s="10"/>
      <c r="F631" s="19"/>
      <c r="G631" s="19"/>
      <c r="H631" s="19"/>
      <c r="I631" s="19"/>
      <c r="J631" s="19"/>
      <c r="K631" s="19"/>
      <c r="L631" s="19"/>
      <c r="M631" s="19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2.75" customHeight="1">
      <c r="A632" s="10"/>
      <c r="B632" s="10"/>
      <c r="C632" s="19"/>
      <c r="D632" s="10"/>
      <c r="E632" s="10"/>
      <c r="F632" s="19"/>
      <c r="G632" s="19"/>
      <c r="H632" s="19"/>
      <c r="I632" s="19"/>
      <c r="J632" s="19"/>
      <c r="K632" s="19"/>
      <c r="L632" s="19"/>
      <c r="M632" s="19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2.75" customHeight="1">
      <c r="A633" s="10"/>
      <c r="B633" s="10"/>
      <c r="C633" s="19"/>
      <c r="D633" s="10"/>
      <c r="E633" s="10"/>
      <c r="F633" s="19"/>
      <c r="G633" s="19"/>
      <c r="H633" s="19"/>
      <c r="I633" s="19"/>
      <c r="J633" s="19"/>
      <c r="K633" s="19"/>
      <c r="L633" s="19"/>
      <c r="M633" s="19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2.75" customHeight="1">
      <c r="A634" s="10"/>
      <c r="B634" s="10"/>
      <c r="C634" s="19"/>
      <c r="D634" s="10"/>
      <c r="E634" s="10"/>
      <c r="F634" s="19"/>
      <c r="G634" s="19"/>
      <c r="H634" s="19"/>
      <c r="I634" s="19"/>
      <c r="J634" s="19"/>
      <c r="K634" s="19"/>
      <c r="L634" s="19"/>
      <c r="M634" s="19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2.75" customHeight="1">
      <c r="A635" s="10"/>
      <c r="B635" s="10"/>
      <c r="C635" s="19"/>
      <c r="D635" s="10"/>
      <c r="E635" s="10"/>
      <c r="F635" s="19"/>
      <c r="G635" s="19"/>
      <c r="H635" s="19"/>
      <c r="I635" s="19"/>
      <c r="J635" s="19"/>
      <c r="K635" s="19"/>
      <c r="L635" s="19"/>
      <c r="M635" s="19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2.75" customHeight="1">
      <c r="A636" s="10"/>
      <c r="B636" s="10"/>
      <c r="C636" s="19"/>
      <c r="D636" s="10"/>
      <c r="E636" s="10"/>
      <c r="F636" s="19"/>
      <c r="G636" s="19"/>
      <c r="H636" s="19"/>
      <c r="I636" s="19"/>
      <c r="J636" s="19"/>
      <c r="K636" s="19"/>
      <c r="L636" s="19"/>
      <c r="M636" s="19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2.75" customHeight="1">
      <c r="A637" s="10"/>
      <c r="B637" s="10"/>
      <c r="C637" s="19"/>
      <c r="D637" s="10"/>
      <c r="E637" s="10"/>
      <c r="F637" s="19"/>
      <c r="G637" s="19"/>
      <c r="H637" s="19"/>
      <c r="I637" s="19"/>
      <c r="J637" s="19"/>
      <c r="K637" s="19"/>
      <c r="L637" s="19"/>
      <c r="M637" s="19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2.75" customHeight="1">
      <c r="A638" s="10"/>
      <c r="B638" s="10"/>
      <c r="C638" s="19"/>
      <c r="D638" s="10"/>
      <c r="E638" s="10"/>
      <c r="F638" s="19"/>
      <c r="G638" s="19"/>
      <c r="H638" s="19"/>
      <c r="I638" s="19"/>
      <c r="J638" s="19"/>
      <c r="K638" s="19"/>
      <c r="L638" s="19"/>
      <c r="M638" s="19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2.75" customHeight="1">
      <c r="A639" s="10"/>
      <c r="B639" s="10"/>
      <c r="C639" s="19"/>
      <c r="D639" s="10"/>
      <c r="E639" s="10"/>
      <c r="F639" s="19"/>
      <c r="G639" s="19"/>
      <c r="H639" s="19"/>
      <c r="I639" s="19"/>
      <c r="J639" s="19"/>
      <c r="K639" s="19"/>
      <c r="L639" s="19"/>
      <c r="M639" s="19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2.75" customHeight="1">
      <c r="A640" s="10"/>
      <c r="B640" s="10"/>
      <c r="C640" s="19"/>
      <c r="D640" s="10"/>
      <c r="E640" s="10"/>
      <c r="F640" s="19"/>
      <c r="G640" s="19"/>
      <c r="H640" s="19"/>
      <c r="I640" s="19"/>
      <c r="J640" s="19"/>
      <c r="K640" s="19"/>
      <c r="L640" s="19"/>
      <c r="M640" s="19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2.75" customHeight="1">
      <c r="A641" s="10"/>
      <c r="B641" s="10"/>
      <c r="C641" s="19"/>
      <c r="D641" s="10"/>
      <c r="E641" s="10"/>
      <c r="F641" s="19"/>
      <c r="G641" s="19"/>
      <c r="H641" s="19"/>
      <c r="I641" s="19"/>
      <c r="J641" s="19"/>
      <c r="K641" s="19"/>
      <c r="L641" s="19"/>
      <c r="M641" s="19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2.75" customHeight="1">
      <c r="A642" s="10"/>
      <c r="B642" s="10"/>
      <c r="C642" s="19"/>
      <c r="D642" s="10"/>
      <c r="E642" s="10"/>
      <c r="F642" s="19"/>
      <c r="G642" s="19"/>
      <c r="H642" s="19"/>
      <c r="I642" s="19"/>
      <c r="J642" s="19"/>
      <c r="K642" s="19"/>
      <c r="L642" s="19"/>
      <c r="M642" s="19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2.75" customHeight="1">
      <c r="A643" s="10"/>
      <c r="B643" s="10"/>
      <c r="C643" s="19"/>
      <c r="D643" s="10"/>
      <c r="E643" s="10"/>
      <c r="F643" s="19"/>
      <c r="G643" s="19"/>
      <c r="H643" s="19"/>
      <c r="I643" s="19"/>
      <c r="J643" s="19"/>
      <c r="K643" s="19"/>
      <c r="L643" s="19"/>
      <c r="M643" s="19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2.75" customHeight="1">
      <c r="A644" s="10"/>
      <c r="B644" s="10"/>
      <c r="C644" s="19"/>
      <c r="D644" s="10"/>
      <c r="E644" s="10"/>
      <c r="F644" s="19"/>
      <c r="G644" s="19"/>
      <c r="H644" s="19"/>
      <c r="I644" s="19"/>
      <c r="J644" s="19"/>
      <c r="K644" s="19"/>
      <c r="L644" s="19"/>
      <c r="M644" s="19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2.75" customHeight="1">
      <c r="A645" s="10"/>
      <c r="B645" s="10"/>
      <c r="C645" s="19"/>
      <c r="D645" s="10"/>
      <c r="E645" s="10"/>
      <c r="F645" s="19"/>
      <c r="G645" s="19"/>
      <c r="H645" s="19"/>
      <c r="I645" s="19"/>
      <c r="J645" s="19"/>
      <c r="K645" s="19"/>
      <c r="L645" s="19"/>
      <c r="M645" s="19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2.75" customHeight="1">
      <c r="A646" s="10"/>
      <c r="B646" s="10"/>
      <c r="C646" s="19"/>
      <c r="D646" s="10"/>
      <c r="E646" s="10"/>
      <c r="F646" s="19"/>
      <c r="G646" s="19"/>
      <c r="H646" s="19"/>
      <c r="I646" s="19"/>
      <c r="J646" s="19"/>
      <c r="K646" s="19"/>
      <c r="L646" s="19"/>
      <c r="M646" s="19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2.75" customHeight="1">
      <c r="A647" s="10"/>
      <c r="B647" s="10"/>
      <c r="C647" s="19"/>
      <c r="D647" s="10"/>
      <c r="E647" s="10"/>
      <c r="F647" s="19"/>
      <c r="G647" s="19"/>
      <c r="H647" s="19"/>
      <c r="I647" s="19"/>
      <c r="J647" s="19"/>
      <c r="K647" s="19"/>
      <c r="L647" s="19"/>
      <c r="M647" s="19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2.75" customHeight="1">
      <c r="A648" s="10"/>
      <c r="B648" s="10"/>
      <c r="C648" s="19"/>
      <c r="D648" s="10"/>
      <c r="E648" s="10"/>
      <c r="F648" s="19"/>
      <c r="G648" s="19"/>
      <c r="H648" s="19"/>
      <c r="I648" s="19"/>
      <c r="J648" s="19"/>
      <c r="K648" s="19"/>
      <c r="L648" s="19"/>
      <c r="M648" s="19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2.75" customHeight="1">
      <c r="A649" s="10"/>
      <c r="B649" s="10"/>
      <c r="C649" s="19"/>
      <c r="D649" s="10"/>
      <c r="E649" s="10"/>
      <c r="F649" s="19"/>
      <c r="G649" s="19"/>
      <c r="H649" s="19"/>
      <c r="I649" s="19"/>
      <c r="J649" s="19"/>
      <c r="K649" s="19"/>
      <c r="L649" s="19"/>
      <c r="M649" s="19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2.75" customHeight="1">
      <c r="A650" s="10"/>
      <c r="B650" s="10"/>
      <c r="C650" s="19"/>
      <c r="D650" s="10"/>
      <c r="E650" s="10"/>
      <c r="F650" s="19"/>
      <c r="G650" s="19"/>
      <c r="H650" s="19"/>
      <c r="I650" s="19"/>
      <c r="J650" s="19"/>
      <c r="K650" s="19"/>
      <c r="L650" s="19"/>
      <c r="M650" s="19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2.75" customHeight="1">
      <c r="A651" s="10"/>
      <c r="B651" s="10"/>
      <c r="C651" s="19"/>
      <c r="D651" s="10"/>
      <c r="E651" s="10"/>
      <c r="F651" s="19"/>
      <c r="G651" s="19"/>
      <c r="H651" s="19"/>
      <c r="I651" s="19"/>
      <c r="J651" s="19"/>
      <c r="K651" s="19"/>
      <c r="L651" s="19"/>
      <c r="M651" s="19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2.75" customHeight="1">
      <c r="A652" s="10"/>
      <c r="B652" s="10"/>
      <c r="C652" s="19"/>
      <c r="D652" s="10"/>
      <c r="E652" s="10"/>
      <c r="F652" s="19"/>
      <c r="G652" s="19"/>
      <c r="H652" s="19"/>
      <c r="I652" s="19"/>
      <c r="J652" s="19"/>
      <c r="K652" s="19"/>
      <c r="L652" s="19"/>
      <c r="M652" s="19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2.75" customHeight="1">
      <c r="A653" s="10"/>
      <c r="B653" s="10"/>
      <c r="C653" s="19"/>
      <c r="D653" s="10"/>
      <c r="E653" s="10"/>
      <c r="F653" s="19"/>
      <c r="G653" s="19"/>
      <c r="H653" s="19"/>
      <c r="I653" s="19"/>
      <c r="J653" s="19"/>
      <c r="K653" s="19"/>
      <c r="L653" s="19"/>
      <c r="M653" s="19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2.75" customHeight="1">
      <c r="A654" s="10"/>
      <c r="B654" s="10"/>
      <c r="C654" s="19"/>
      <c r="D654" s="10"/>
      <c r="E654" s="10"/>
      <c r="F654" s="19"/>
      <c r="G654" s="19"/>
      <c r="H654" s="19"/>
      <c r="I654" s="19"/>
      <c r="J654" s="19"/>
      <c r="K654" s="19"/>
      <c r="L654" s="19"/>
      <c r="M654" s="19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2.75" customHeight="1">
      <c r="A655" s="10"/>
      <c r="B655" s="10"/>
      <c r="C655" s="19"/>
      <c r="D655" s="10"/>
      <c r="E655" s="10"/>
      <c r="F655" s="19"/>
      <c r="G655" s="19"/>
      <c r="H655" s="19"/>
      <c r="I655" s="19"/>
      <c r="J655" s="19"/>
      <c r="K655" s="19"/>
      <c r="L655" s="19"/>
      <c r="M655" s="19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2.75" customHeight="1">
      <c r="A656" s="10"/>
      <c r="B656" s="10"/>
      <c r="C656" s="19"/>
      <c r="D656" s="10"/>
      <c r="E656" s="10"/>
      <c r="F656" s="19"/>
      <c r="G656" s="19"/>
      <c r="H656" s="19"/>
      <c r="I656" s="19"/>
      <c r="J656" s="19"/>
      <c r="K656" s="19"/>
      <c r="L656" s="19"/>
      <c r="M656" s="19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2.75" customHeight="1">
      <c r="A657" s="10"/>
      <c r="B657" s="10"/>
      <c r="C657" s="19"/>
      <c r="D657" s="10"/>
      <c r="E657" s="10"/>
      <c r="F657" s="19"/>
      <c r="G657" s="19"/>
      <c r="H657" s="19"/>
      <c r="I657" s="19"/>
      <c r="J657" s="19"/>
      <c r="K657" s="19"/>
      <c r="L657" s="19"/>
      <c r="M657" s="19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2.75" customHeight="1">
      <c r="A658" s="10"/>
      <c r="B658" s="10"/>
      <c r="C658" s="19"/>
      <c r="D658" s="10"/>
      <c r="E658" s="10"/>
      <c r="F658" s="19"/>
      <c r="G658" s="19"/>
      <c r="H658" s="19"/>
      <c r="I658" s="19"/>
      <c r="J658" s="19"/>
      <c r="K658" s="19"/>
      <c r="L658" s="19"/>
      <c r="M658" s="19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2.75" customHeight="1">
      <c r="A659" s="10"/>
      <c r="B659" s="10"/>
      <c r="C659" s="19"/>
      <c r="D659" s="10"/>
      <c r="E659" s="10"/>
      <c r="F659" s="19"/>
      <c r="G659" s="19"/>
      <c r="H659" s="19"/>
      <c r="I659" s="19"/>
      <c r="J659" s="19"/>
      <c r="K659" s="19"/>
      <c r="L659" s="19"/>
      <c r="M659" s="19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2.75" customHeight="1">
      <c r="A660" s="10"/>
      <c r="B660" s="10"/>
      <c r="C660" s="19"/>
      <c r="D660" s="10"/>
      <c r="E660" s="10"/>
      <c r="F660" s="19"/>
      <c r="G660" s="19"/>
      <c r="H660" s="19"/>
      <c r="I660" s="19"/>
      <c r="J660" s="19"/>
      <c r="K660" s="19"/>
      <c r="L660" s="19"/>
      <c r="M660" s="19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2.75" customHeight="1">
      <c r="A661" s="10"/>
      <c r="B661" s="10"/>
      <c r="C661" s="19"/>
      <c r="D661" s="10"/>
      <c r="E661" s="10"/>
      <c r="F661" s="19"/>
      <c r="G661" s="19"/>
      <c r="H661" s="19"/>
      <c r="I661" s="19"/>
      <c r="J661" s="19"/>
      <c r="K661" s="19"/>
      <c r="L661" s="19"/>
      <c r="M661" s="19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2.75" customHeight="1">
      <c r="A662" s="10"/>
      <c r="B662" s="10"/>
      <c r="C662" s="19"/>
      <c r="D662" s="10"/>
      <c r="E662" s="10"/>
      <c r="F662" s="19"/>
      <c r="G662" s="19"/>
      <c r="H662" s="19"/>
      <c r="I662" s="19"/>
      <c r="J662" s="19"/>
      <c r="K662" s="19"/>
      <c r="L662" s="19"/>
      <c r="M662" s="19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2.75" customHeight="1">
      <c r="A663" s="10"/>
      <c r="B663" s="10"/>
      <c r="C663" s="19"/>
      <c r="D663" s="10"/>
      <c r="E663" s="10"/>
      <c r="F663" s="19"/>
      <c r="G663" s="19"/>
      <c r="H663" s="19"/>
      <c r="I663" s="19"/>
      <c r="J663" s="19"/>
      <c r="K663" s="19"/>
      <c r="L663" s="19"/>
      <c r="M663" s="19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2.75" customHeight="1">
      <c r="A664" s="10"/>
      <c r="B664" s="10"/>
      <c r="C664" s="19"/>
      <c r="D664" s="10"/>
      <c r="E664" s="10"/>
      <c r="F664" s="19"/>
      <c r="G664" s="19"/>
      <c r="H664" s="19"/>
      <c r="I664" s="19"/>
      <c r="J664" s="19"/>
      <c r="K664" s="19"/>
      <c r="L664" s="19"/>
      <c r="M664" s="19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2.75" customHeight="1">
      <c r="A665" s="10"/>
      <c r="B665" s="10"/>
      <c r="C665" s="19"/>
      <c r="D665" s="10"/>
      <c r="E665" s="10"/>
      <c r="F665" s="19"/>
      <c r="G665" s="19"/>
      <c r="H665" s="19"/>
      <c r="I665" s="19"/>
      <c r="J665" s="19"/>
      <c r="K665" s="19"/>
      <c r="L665" s="19"/>
      <c r="M665" s="19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2.75" customHeight="1">
      <c r="A666" s="10"/>
      <c r="B666" s="10"/>
      <c r="C666" s="19"/>
      <c r="D666" s="10"/>
      <c r="E666" s="10"/>
      <c r="F666" s="19"/>
      <c r="G666" s="19"/>
      <c r="H666" s="19"/>
      <c r="I666" s="19"/>
      <c r="J666" s="19"/>
      <c r="K666" s="19"/>
      <c r="L666" s="19"/>
      <c r="M666" s="19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2.75" customHeight="1">
      <c r="A667" s="10"/>
      <c r="B667" s="10"/>
      <c r="C667" s="19"/>
      <c r="D667" s="10"/>
      <c r="E667" s="10"/>
      <c r="F667" s="19"/>
      <c r="G667" s="19"/>
      <c r="H667" s="19"/>
      <c r="I667" s="19"/>
      <c r="J667" s="19"/>
      <c r="K667" s="19"/>
      <c r="L667" s="19"/>
      <c r="M667" s="19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2.75" customHeight="1">
      <c r="A668" s="10"/>
      <c r="B668" s="10"/>
      <c r="C668" s="19"/>
      <c r="D668" s="10"/>
      <c r="E668" s="10"/>
      <c r="F668" s="19"/>
      <c r="G668" s="19"/>
      <c r="H668" s="19"/>
      <c r="I668" s="19"/>
      <c r="J668" s="19"/>
      <c r="K668" s="19"/>
      <c r="L668" s="19"/>
      <c r="M668" s="19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2.75" customHeight="1">
      <c r="A669" s="10"/>
      <c r="B669" s="10"/>
      <c r="C669" s="19"/>
      <c r="D669" s="10"/>
      <c r="E669" s="10"/>
      <c r="F669" s="19"/>
      <c r="G669" s="19"/>
      <c r="H669" s="19"/>
      <c r="I669" s="19"/>
      <c r="J669" s="19"/>
      <c r="K669" s="19"/>
      <c r="L669" s="19"/>
      <c r="M669" s="19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2.75" customHeight="1">
      <c r="A670" s="10"/>
      <c r="B670" s="10"/>
      <c r="C670" s="19"/>
      <c r="D670" s="10"/>
      <c r="E670" s="10"/>
      <c r="F670" s="19"/>
      <c r="G670" s="19"/>
      <c r="H670" s="19"/>
      <c r="I670" s="19"/>
      <c r="J670" s="19"/>
      <c r="K670" s="19"/>
      <c r="L670" s="19"/>
      <c r="M670" s="19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2.75" customHeight="1">
      <c r="A671" s="10"/>
      <c r="B671" s="10"/>
      <c r="C671" s="19"/>
      <c r="D671" s="10"/>
      <c r="E671" s="10"/>
      <c r="F671" s="19"/>
      <c r="G671" s="19"/>
      <c r="H671" s="19"/>
      <c r="I671" s="19"/>
      <c r="J671" s="19"/>
      <c r="K671" s="19"/>
      <c r="L671" s="19"/>
      <c r="M671" s="19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2.75" customHeight="1">
      <c r="A672" s="10"/>
      <c r="B672" s="10"/>
      <c r="C672" s="19"/>
      <c r="D672" s="10"/>
      <c r="E672" s="10"/>
      <c r="F672" s="19"/>
      <c r="G672" s="19"/>
      <c r="H672" s="19"/>
      <c r="I672" s="19"/>
      <c r="J672" s="19"/>
      <c r="K672" s="19"/>
      <c r="L672" s="19"/>
      <c r="M672" s="19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2.75" customHeight="1">
      <c r="A673" s="10"/>
      <c r="B673" s="10"/>
      <c r="C673" s="19"/>
      <c r="D673" s="10"/>
      <c r="E673" s="10"/>
      <c r="F673" s="19"/>
      <c r="G673" s="19"/>
      <c r="H673" s="19"/>
      <c r="I673" s="19"/>
      <c r="J673" s="19"/>
      <c r="K673" s="19"/>
      <c r="L673" s="19"/>
      <c r="M673" s="19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2.75" customHeight="1">
      <c r="A674" s="10"/>
      <c r="B674" s="10"/>
      <c r="C674" s="19"/>
      <c r="D674" s="10"/>
      <c r="E674" s="10"/>
      <c r="F674" s="19"/>
      <c r="G674" s="19"/>
      <c r="H674" s="19"/>
      <c r="I674" s="19"/>
      <c r="J674" s="19"/>
      <c r="K674" s="19"/>
      <c r="L674" s="19"/>
      <c r="M674" s="19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2.75" customHeight="1">
      <c r="A675" s="10"/>
      <c r="B675" s="10"/>
      <c r="C675" s="19"/>
      <c r="D675" s="10"/>
      <c r="E675" s="10"/>
      <c r="F675" s="19"/>
      <c r="G675" s="19"/>
      <c r="H675" s="19"/>
      <c r="I675" s="19"/>
      <c r="J675" s="19"/>
      <c r="K675" s="19"/>
      <c r="L675" s="19"/>
      <c r="M675" s="19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2.75" customHeight="1">
      <c r="A676" s="10"/>
      <c r="B676" s="10"/>
      <c r="C676" s="19"/>
      <c r="D676" s="10"/>
      <c r="E676" s="10"/>
      <c r="F676" s="19"/>
      <c r="G676" s="19"/>
      <c r="H676" s="19"/>
      <c r="I676" s="19"/>
      <c r="J676" s="19"/>
      <c r="K676" s="19"/>
      <c r="L676" s="19"/>
      <c r="M676" s="19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2.75" customHeight="1">
      <c r="A677" s="10"/>
      <c r="B677" s="10"/>
      <c r="C677" s="19"/>
      <c r="D677" s="10"/>
      <c r="E677" s="10"/>
      <c r="F677" s="19"/>
      <c r="G677" s="19"/>
      <c r="H677" s="19"/>
      <c r="I677" s="19"/>
      <c r="J677" s="19"/>
      <c r="K677" s="19"/>
      <c r="L677" s="19"/>
      <c r="M677" s="19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2.75" customHeight="1">
      <c r="A678" s="10"/>
      <c r="B678" s="10"/>
      <c r="C678" s="19"/>
      <c r="D678" s="10"/>
      <c r="E678" s="10"/>
      <c r="F678" s="19"/>
      <c r="G678" s="19"/>
      <c r="H678" s="19"/>
      <c r="I678" s="19"/>
      <c r="J678" s="19"/>
      <c r="K678" s="19"/>
      <c r="L678" s="19"/>
      <c r="M678" s="19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2.75" customHeight="1">
      <c r="A679" s="10"/>
      <c r="B679" s="10"/>
      <c r="C679" s="19"/>
      <c r="D679" s="10"/>
      <c r="E679" s="10"/>
      <c r="F679" s="19"/>
      <c r="G679" s="19"/>
      <c r="H679" s="19"/>
      <c r="I679" s="19"/>
      <c r="J679" s="19"/>
      <c r="K679" s="19"/>
      <c r="L679" s="19"/>
      <c r="M679" s="19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2.75" customHeight="1">
      <c r="A680" s="10"/>
      <c r="B680" s="10"/>
      <c r="C680" s="19"/>
      <c r="D680" s="10"/>
      <c r="E680" s="10"/>
      <c r="F680" s="19"/>
      <c r="G680" s="19"/>
      <c r="H680" s="19"/>
      <c r="I680" s="19"/>
      <c r="J680" s="19"/>
      <c r="K680" s="19"/>
      <c r="L680" s="19"/>
      <c r="M680" s="19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2.75" customHeight="1">
      <c r="A681" s="10"/>
      <c r="B681" s="10"/>
      <c r="C681" s="19"/>
      <c r="D681" s="10"/>
      <c r="E681" s="10"/>
      <c r="F681" s="19"/>
      <c r="G681" s="19"/>
      <c r="H681" s="19"/>
      <c r="I681" s="19"/>
      <c r="J681" s="19"/>
      <c r="K681" s="19"/>
      <c r="L681" s="19"/>
      <c r="M681" s="19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2.75" customHeight="1">
      <c r="A682" s="10"/>
      <c r="B682" s="10"/>
      <c r="C682" s="19"/>
      <c r="D682" s="10"/>
      <c r="E682" s="10"/>
      <c r="F682" s="19"/>
      <c r="G682" s="19"/>
      <c r="H682" s="19"/>
      <c r="I682" s="19"/>
      <c r="J682" s="19"/>
      <c r="K682" s="19"/>
      <c r="L682" s="19"/>
      <c r="M682" s="19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2.75" customHeight="1">
      <c r="A683" s="10"/>
      <c r="B683" s="10"/>
      <c r="C683" s="19"/>
      <c r="D683" s="10"/>
      <c r="E683" s="10"/>
      <c r="F683" s="19"/>
      <c r="G683" s="19"/>
      <c r="H683" s="19"/>
      <c r="I683" s="19"/>
      <c r="J683" s="19"/>
      <c r="K683" s="19"/>
      <c r="L683" s="19"/>
      <c r="M683" s="19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2.75" customHeight="1">
      <c r="A684" s="10"/>
      <c r="B684" s="10"/>
      <c r="C684" s="19"/>
      <c r="D684" s="10"/>
      <c r="E684" s="10"/>
      <c r="F684" s="19"/>
      <c r="G684" s="19"/>
      <c r="H684" s="19"/>
      <c r="I684" s="19"/>
      <c r="J684" s="19"/>
      <c r="K684" s="19"/>
      <c r="L684" s="19"/>
      <c r="M684" s="19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2.75" customHeight="1">
      <c r="A685" s="10"/>
      <c r="B685" s="10"/>
      <c r="C685" s="19"/>
      <c r="D685" s="10"/>
      <c r="E685" s="10"/>
      <c r="F685" s="19"/>
      <c r="G685" s="19"/>
      <c r="H685" s="19"/>
      <c r="I685" s="19"/>
      <c r="J685" s="19"/>
      <c r="K685" s="19"/>
      <c r="L685" s="19"/>
      <c r="M685" s="19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2.75" customHeight="1">
      <c r="A686" s="10"/>
      <c r="B686" s="10"/>
      <c r="C686" s="19"/>
      <c r="D686" s="10"/>
      <c r="E686" s="10"/>
      <c r="F686" s="19"/>
      <c r="G686" s="19"/>
      <c r="H686" s="19"/>
      <c r="I686" s="19"/>
      <c r="J686" s="19"/>
      <c r="K686" s="19"/>
      <c r="L686" s="19"/>
      <c r="M686" s="19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2.75" customHeight="1">
      <c r="A687" s="10"/>
      <c r="B687" s="10"/>
      <c r="C687" s="19"/>
      <c r="D687" s="10"/>
      <c r="E687" s="10"/>
      <c r="F687" s="19"/>
      <c r="G687" s="19"/>
      <c r="H687" s="19"/>
      <c r="I687" s="19"/>
      <c r="J687" s="19"/>
      <c r="K687" s="19"/>
      <c r="L687" s="19"/>
      <c r="M687" s="19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2.75" customHeight="1">
      <c r="A688" s="10"/>
      <c r="B688" s="10"/>
      <c r="C688" s="19"/>
      <c r="D688" s="10"/>
      <c r="E688" s="10"/>
      <c r="F688" s="19"/>
      <c r="G688" s="19"/>
      <c r="H688" s="19"/>
      <c r="I688" s="19"/>
      <c r="J688" s="19"/>
      <c r="K688" s="19"/>
      <c r="L688" s="19"/>
      <c r="M688" s="19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2.75" customHeight="1">
      <c r="A689" s="10"/>
      <c r="B689" s="10"/>
      <c r="C689" s="19"/>
      <c r="D689" s="10"/>
      <c r="E689" s="10"/>
      <c r="F689" s="19"/>
      <c r="G689" s="19"/>
      <c r="H689" s="19"/>
      <c r="I689" s="19"/>
      <c r="J689" s="19"/>
      <c r="K689" s="19"/>
      <c r="L689" s="19"/>
      <c r="M689" s="19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2.75" customHeight="1">
      <c r="A690" s="10"/>
      <c r="B690" s="10"/>
      <c r="C690" s="19"/>
      <c r="D690" s="10"/>
      <c r="E690" s="10"/>
      <c r="F690" s="19"/>
      <c r="G690" s="19"/>
      <c r="H690" s="19"/>
      <c r="I690" s="19"/>
      <c r="J690" s="19"/>
      <c r="K690" s="19"/>
      <c r="L690" s="19"/>
      <c r="M690" s="19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2.75" customHeight="1">
      <c r="A691" s="10"/>
      <c r="B691" s="10"/>
      <c r="C691" s="19"/>
      <c r="D691" s="10"/>
      <c r="E691" s="10"/>
      <c r="F691" s="19"/>
      <c r="G691" s="19"/>
      <c r="H691" s="19"/>
      <c r="I691" s="19"/>
      <c r="J691" s="19"/>
      <c r="K691" s="19"/>
      <c r="L691" s="19"/>
      <c r="M691" s="19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2.75" customHeight="1">
      <c r="A692" s="10"/>
      <c r="B692" s="10"/>
      <c r="C692" s="19"/>
      <c r="D692" s="10"/>
      <c r="E692" s="10"/>
      <c r="F692" s="19"/>
      <c r="G692" s="19"/>
      <c r="H692" s="19"/>
      <c r="I692" s="19"/>
      <c r="J692" s="19"/>
      <c r="K692" s="19"/>
      <c r="L692" s="19"/>
      <c r="M692" s="19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2.75" customHeight="1">
      <c r="A693" s="10"/>
      <c r="B693" s="10"/>
      <c r="C693" s="19"/>
      <c r="D693" s="10"/>
      <c r="E693" s="10"/>
      <c r="F693" s="19"/>
      <c r="G693" s="19"/>
      <c r="H693" s="19"/>
      <c r="I693" s="19"/>
      <c r="J693" s="19"/>
      <c r="K693" s="19"/>
      <c r="L693" s="19"/>
      <c r="M693" s="19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2.75" customHeight="1">
      <c r="A694" s="10"/>
      <c r="B694" s="10"/>
      <c r="C694" s="19"/>
      <c r="D694" s="10"/>
      <c r="E694" s="10"/>
      <c r="F694" s="19"/>
      <c r="G694" s="19"/>
      <c r="H694" s="19"/>
      <c r="I694" s="19"/>
      <c r="J694" s="19"/>
      <c r="K694" s="19"/>
      <c r="L694" s="19"/>
      <c r="M694" s="19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2.75" customHeight="1">
      <c r="A695" s="10"/>
      <c r="B695" s="10"/>
      <c r="C695" s="19"/>
      <c r="D695" s="10"/>
      <c r="E695" s="10"/>
      <c r="F695" s="19"/>
      <c r="G695" s="19"/>
      <c r="H695" s="19"/>
      <c r="I695" s="19"/>
      <c r="J695" s="19"/>
      <c r="K695" s="19"/>
      <c r="L695" s="19"/>
      <c r="M695" s="19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2.75" customHeight="1">
      <c r="A696" s="10"/>
      <c r="B696" s="10"/>
      <c r="C696" s="19"/>
      <c r="D696" s="10"/>
      <c r="E696" s="10"/>
      <c r="F696" s="19"/>
      <c r="G696" s="19"/>
      <c r="H696" s="19"/>
      <c r="I696" s="19"/>
      <c r="J696" s="19"/>
      <c r="K696" s="19"/>
      <c r="L696" s="19"/>
      <c r="M696" s="19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2.75" customHeight="1">
      <c r="A697" s="10"/>
      <c r="B697" s="10"/>
      <c r="C697" s="19"/>
      <c r="D697" s="10"/>
      <c r="E697" s="10"/>
      <c r="F697" s="19"/>
      <c r="G697" s="19"/>
      <c r="H697" s="19"/>
      <c r="I697" s="19"/>
      <c r="J697" s="19"/>
      <c r="K697" s="19"/>
      <c r="L697" s="19"/>
      <c r="M697" s="19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2.75" customHeight="1">
      <c r="A698" s="10"/>
      <c r="B698" s="10"/>
      <c r="C698" s="19"/>
      <c r="D698" s="10"/>
      <c r="E698" s="10"/>
      <c r="F698" s="19"/>
      <c r="G698" s="19"/>
      <c r="H698" s="19"/>
      <c r="I698" s="19"/>
      <c r="J698" s="19"/>
      <c r="K698" s="19"/>
      <c r="L698" s="19"/>
      <c r="M698" s="19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2.75" customHeight="1">
      <c r="A699" s="10"/>
      <c r="B699" s="10"/>
      <c r="C699" s="19"/>
      <c r="D699" s="10"/>
      <c r="E699" s="10"/>
      <c r="F699" s="19"/>
      <c r="G699" s="19"/>
      <c r="H699" s="19"/>
      <c r="I699" s="19"/>
      <c r="J699" s="19"/>
      <c r="K699" s="19"/>
      <c r="L699" s="19"/>
      <c r="M699" s="19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2.75" customHeight="1">
      <c r="A700" s="10"/>
      <c r="B700" s="10"/>
      <c r="C700" s="19"/>
      <c r="D700" s="10"/>
      <c r="E700" s="10"/>
      <c r="F700" s="19"/>
      <c r="G700" s="19"/>
      <c r="H700" s="19"/>
      <c r="I700" s="19"/>
      <c r="J700" s="19"/>
      <c r="K700" s="19"/>
      <c r="L700" s="19"/>
      <c r="M700" s="19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2.75" customHeight="1">
      <c r="A701" s="10"/>
      <c r="B701" s="10"/>
      <c r="C701" s="19"/>
      <c r="D701" s="10"/>
      <c r="E701" s="10"/>
      <c r="F701" s="19"/>
      <c r="G701" s="19"/>
      <c r="H701" s="19"/>
      <c r="I701" s="19"/>
      <c r="J701" s="19"/>
      <c r="K701" s="19"/>
      <c r="L701" s="19"/>
      <c r="M701" s="19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2.75" customHeight="1">
      <c r="A702" s="10"/>
      <c r="B702" s="10"/>
      <c r="C702" s="19"/>
      <c r="D702" s="10"/>
      <c r="E702" s="10"/>
      <c r="F702" s="19"/>
      <c r="G702" s="19"/>
      <c r="H702" s="19"/>
      <c r="I702" s="19"/>
      <c r="J702" s="19"/>
      <c r="K702" s="19"/>
      <c r="L702" s="19"/>
      <c r="M702" s="19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2.75" customHeight="1">
      <c r="A703" s="10"/>
      <c r="B703" s="10"/>
      <c r="C703" s="19"/>
      <c r="D703" s="10"/>
      <c r="E703" s="10"/>
      <c r="F703" s="19"/>
      <c r="G703" s="19"/>
      <c r="H703" s="19"/>
      <c r="I703" s="19"/>
      <c r="J703" s="19"/>
      <c r="K703" s="19"/>
      <c r="L703" s="19"/>
      <c r="M703" s="19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2.75" customHeight="1">
      <c r="A704" s="10"/>
      <c r="B704" s="10"/>
      <c r="C704" s="19"/>
      <c r="D704" s="10"/>
      <c r="E704" s="10"/>
      <c r="F704" s="19"/>
      <c r="G704" s="19"/>
      <c r="H704" s="19"/>
      <c r="I704" s="19"/>
      <c r="J704" s="19"/>
      <c r="K704" s="19"/>
      <c r="L704" s="19"/>
      <c r="M704" s="19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2.75" customHeight="1">
      <c r="A705" s="10"/>
      <c r="B705" s="10"/>
      <c r="C705" s="19"/>
      <c r="D705" s="10"/>
      <c r="E705" s="10"/>
      <c r="F705" s="19"/>
      <c r="G705" s="19"/>
      <c r="H705" s="19"/>
      <c r="I705" s="19"/>
      <c r="J705" s="19"/>
      <c r="K705" s="19"/>
      <c r="L705" s="19"/>
      <c r="M705" s="19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2.75" customHeight="1">
      <c r="A706" s="10"/>
      <c r="B706" s="10"/>
      <c r="C706" s="19"/>
      <c r="D706" s="10"/>
      <c r="E706" s="10"/>
      <c r="F706" s="19"/>
      <c r="G706" s="19"/>
      <c r="H706" s="19"/>
      <c r="I706" s="19"/>
      <c r="J706" s="19"/>
      <c r="K706" s="19"/>
      <c r="L706" s="19"/>
      <c r="M706" s="19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2.75" customHeight="1">
      <c r="A707" s="10"/>
      <c r="B707" s="10"/>
      <c r="C707" s="19"/>
      <c r="D707" s="10"/>
      <c r="E707" s="10"/>
      <c r="F707" s="19"/>
      <c r="G707" s="19"/>
      <c r="H707" s="19"/>
      <c r="I707" s="19"/>
      <c r="J707" s="19"/>
      <c r="K707" s="19"/>
      <c r="L707" s="19"/>
      <c r="M707" s="19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2.75" customHeight="1">
      <c r="A708" s="10"/>
      <c r="B708" s="10"/>
      <c r="C708" s="19"/>
      <c r="D708" s="10"/>
      <c r="E708" s="10"/>
      <c r="F708" s="19"/>
      <c r="G708" s="19"/>
      <c r="H708" s="19"/>
      <c r="I708" s="19"/>
      <c r="J708" s="19"/>
      <c r="K708" s="19"/>
      <c r="L708" s="19"/>
      <c r="M708" s="19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2.75" customHeight="1">
      <c r="A709" s="10"/>
      <c r="B709" s="10"/>
      <c r="C709" s="19"/>
      <c r="D709" s="10"/>
      <c r="E709" s="10"/>
      <c r="F709" s="19"/>
      <c r="G709" s="19"/>
      <c r="H709" s="19"/>
      <c r="I709" s="19"/>
      <c r="J709" s="19"/>
      <c r="K709" s="19"/>
      <c r="L709" s="19"/>
      <c r="M709" s="19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2.75" customHeight="1">
      <c r="A710" s="10"/>
      <c r="B710" s="10"/>
      <c r="C710" s="19"/>
      <c r="D710" s="10"/>
      <c r="E710" s="10"/>
      <c r="F710" s="19"/>
      <c r="G710" s="19"/>
      <c r="H710" s="19"/>
      <c r="I710" s="19"/>
      <c r="J710" s="19"/>
      <c r="K710" s="19"/>
      <c r="L710" s="19"/>
      <c r="M710" s="19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2.75" customHeight="1">
      <c r="A711" s="10"/>
      <c r="B711" s="10"/>
      <c r="C711" s="19"/>
      <c r="D711" s="10"/>
      <c r="E711" s="10"/>
      <c r="F711" s="19"/>
      <c r="G711" s="19"/>
      <c r="H711" s="19"/>
      <c r="I711" s="19"/>
      <c r="J711" s="19"/>
      <c r="K711" s="19"/>
      <c r="L711" s="19"/>
      <c r="M711" s="19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2.75" customHeight="1">
      <c r="A712" s="10"/>
      <c r="B712" s="10"/>
      <c r="C712" s="19"/>
      <c r="D712" s="10"/>
      <c r="E712" s="10"/>
      <c r="F712" s="19"/>
      <c r="G712" s="19"/>
      <c r="H712" s="19"/>
      <c r="I712" s="19"/>
      <c r="J712" s="19"/>
      <c r="K712" s="19"/>
      <c r="L712" s="19"/>
      <c r="M712" s="19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2.75" customHeight="1">
      <c r="A713" s="10"/>
      <c r="B713" s="10"/>
      <c r="C713" s="19"/>
      <c r="D713" s="10"/>
      <c r="E713" s="10"/>
      <c r="F713" s="19"/>
      <c r="G713" s="19"/>
      <c r="H713" s="19"/>
      <c r="I713" s="19"/>
      <c r="J713" s="19"/>
      <c r="K713" s="19"/>
      <c r="L713" s="19"/>
      <c r="M713" s="19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2.75" customHeight="1">
      <c r="A714" s="10"/>
      <c r="B714" s="10"/>
      <c r="C714" s="19"/>
      <c r="D714" s="10"/>
      <c r="E714" s="10"/>
      <c r="F714" s="19"/>
      <c r="G714" s="19"/>
      <c r="H714" s="19"/>
      <c r="I714" s="19"/>
      <c r="J714" s="19"/>
      <c r="K714" s="19"/>
      <c r="L714" s="19"/>
      <c r="M714" s="19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2.75" customHeight="1">
      <c r="A715" s="10"/>
      <c r="B715" s="10"/>
      <c r="C715" s="19"/>
      <c r="D715" s="10"/>
      <c r="E715" s="10"/>
      <c r="F715" s="19"/>
      <c r="G715" s="19"/>
      <c r="H715" s="19"/>
      <c r="I715" s="19"/>
      <c r="J715" s="19"/>
      <c r="K715" s="19"/>
      <c r="L715" s="19"/>
      <c r="M715" s="19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2.75" customHeight="1">
      <c r="A716" s="10"/>
      <c r="B716" s="10"/>
      <c r="C716" s="19"/>
      <c r="D716" s="10"/>
      <c r="E716" s="10"/>
      <c r="F716" s="19"/>
      <c r="G716" s="19"/>
      <c r="H716" s="19"/>
      <c r="I716" s="19"/>
      <c r="J716" s="19"/>
      <c r="K716" s="19"/>
      <c r="L716" s="19"/>
      <c r="M716" s="19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2.75" customHeight="1">
      <c r="A717" s="10"/>
      <c r="B717" s="10"/>
      <c r="C717" s="19"/>
      <c r="D717" s="10"/>
      <c r="E717" s="10"/>
      <c r="F717" s="19"/>
      <c r="G717" s="19"/>
      <c r="H717" s="19"/>
      <c r="I717" s="19"/>
      <c r="J717" s="19"/>
      <c r="K717" s="19"/>
      <c r="L717" s="19"/>
      <c r="M717" s="19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2.75" customHeight="1">
      <c r="A718" s="10"/>
      <c r="B718" s="10"/>
      <c r="C718" s="19"/>
      <c r="D718" s="10"/>
      <c r="E718" s="10"/>
      <c r="F718" s="19"/>
      <c r="G718" s="19"/>
      <c r="H718" s="19"/>
      <c r="I718" s="19"/>
      <c r="J718" s="19"/>
      <c r="K718" s="19"/>
      <c r="L718" s="19"/>
      <c r="M718" s="19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2.75" customHeight="1">
      <c r="A719" s="10"/>
      <c r="B719" s="10"/>
      <c r="C719" s="19"/>
      <c r="D719" s="10"/>
      <c r="E719" s="10"/>
      <c r="F719" s="19"/>
      <c r="G719" s="19"/>
      <c r="H719" s="19"/>
      <c r="I719" s="19"/>
      <c r="J719" s="19"/>
      <c r="K719" s="19"/>
      <c r="L719" s="19"/>
      <c r="M719" s="19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2.75" customHeight="1">
      <c r="A720" s="10"/>
      <c r="B720" s="10"/>
      <c r="C720" s="19"/>
      <c r="D720" s="10"/>
      <c r="E720" s="10"/>
      <c r="F720" s="19"/>
      <c r="G720" s="19"/>
      <c r="H720" s="19"/>
      <c r="I720" s="19"/>
      <c r="J720" s="19"/>
      <c r="K720" s="19"/>
      <c r="L720" s="19"/>
      <c r="M720" s="19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2.75" customHeight="1">
      <c r="A721" s="10"/>
      <c r="B721" s="10"/>
      <c r="C721" s="19"/>
      <c r="D721" s="10"/>
      <c r="E721" s="10"/>
      <c r="F721" s="19"/>
      <c r="G721" s="19"/>
      <c r="H721" s="19"/>
      <c r="I721" s="19"/>
      <c r="J721" s="19"/>
      <c r="K721" s="19"/>
      <c r="L721" s="19"/>
      <c r="M721" s="19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2.75" customHeight="1">
      <c r="A722" s="10"/>
      <c r="B722" s="10"/>
      <c r="C722" s="19"/>
      <c r="D722" s="10"/>
      <c r="E722" s="10"/>
      <c r="F722" s="19"/>
      <c r="G722" s="19"/>
      <c r="H722" s="19"/>
      <c r="I722" s="19"/>
      <c r="J722" s="19"/>
      <c r="K722" s="19"/>
      <c r="L722" s="19"/>
      <c r="M722" s="19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2.75" customHeight="1">
      <c r="A723" s="10"/>
      <c r="B723" s="10"/>
      <c r="C723" s="19"/>
      <c r="D723" s="10"/>
      <c r="E723" s="10"/>
      <c r="F723" s="19"/>
      <c r="G723" s="19"/>
      <c r="H723" s="19"/>
      <c r="I723" s="19"/>
      <c r="J723" s="19"/>
      <c r="K723" s="19"/>
      <c r="L723" s="19"/>
      <c r="M723" s="19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2.75" customHeight="1">
      <c r="A724" s="10"/>
      <c r="B724" s="10"/>
      <c r="C724" s="19"/>
      <c r="D724" s="10"/>
      <c r="E724" s="10"/>
      <c r="F724" s="19"/>
      <c r="G724" s="19"/>
      <c r="H724" s="19"/>
      <c r="I724" s="19"/>
      <c r="J724" s="19"/>
      <c r="K724" s="19"/>
      <c r="L724" s="19"/>
      <c r="M724" s="19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2.75" customHeight="1">
      <c r="A725" s="10"/>
      <c r="B725" s="10"/>
      <c r="C725" s="19"/>
      <c r="D725" s="10"/>
      <c r="E725" s="10"/>
      <c r="F725" s="19"/>
      <c r="G725" s="19"/>
      <c r="H725" s="19"/>
      <c r="I725" s="19"/>
      <c r="J725" s="19"/>
      <c r="K725" s="19"/>
      <c r="L725" s="19"/>
      <c r="M725" s="19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2.75" customHeight="1">
      <c r="A726" s="10"/>
      <c r="B726" s="10"/>
      <c r="C726" s="19"/>
      <c r="D726" s="10"/>
      <c r="E726" s="10"/>
      <c r="F726" s="19"/>
      <c r="G726" s="19"/>
      <c r="H726" s="19"/>
      <c r="I726" s="19"/>
      <c r="J726" s="19"/>
      <c r="K726" s="19"/>
      <c r="L726" s="19"/>
      <c r="M726" s="19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2.75" customHeight="1">
      <c r="A727" s="10"/>
      <c r="B727" s="10"/>
      <c r="C727" s="19"/>
      <c r="D727" s="10"/>
      <c r="E727" s="10"/>
      <c r="F727" s="19"/>
      <c r="G727" s="19"/>
      <c r="H727" s="19"/>
      <c r="I727" s="19"/>
      <c r="J727" s="19"/>
      <c r="K727" s="19"/>
      <c r="L727" s="19"/>
      <c r="M727" s="19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2.75" customHeight="1">
      <c r="A728" s="10"/>
      <c r="B728" s="10"/>
      <c r="C728" s="19"/>
      <c r="D728" s="10"/>
      <c r="E728" s="10"/>
      <c r="F728" s="19"/>
      <c r="G728" s="19"/>
      <c r="H728" s="19"/>
      <c r="I728" s="19"/>
      <c r="J728" s="19"/>
      <c r="K728" s="19"/>
      <c r="L728" s="19"/>
      <c r="M728" s="19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2.75" customHeight="1">
      <c r="A729" s="10"/>
      <c r="B729" s="10"/>
      <c r="C729" s="19"/>
      <c r="D729" s="10"/>
      <c r="E729" s="10"/>
      <c r="F729" s="19"/>
      <c r="G729" s="19"/>
      <c r="H729" s="19"/>
      <c r="I729" s="19"/>
      <c r="J729" s="19"/>
      <c r="K729" s="19"/>
      <c r="L729" s="19"/>
      <c r="M729" s="19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2.75" customHeight="1">
      <c r="A730" s="10"/>
      <c r="B730" s="10"/>
      <c r="C730" s="19"/>
      <c r="D730" s="10"/>
      <c r="E730" s="10"/>
      <c r="F730" s="19"/>
      <c r="G730" s="19"/>
      <c r="H730" s="19"/>
      <c r="I730" s="19"/>
      <c r="J730" s="19"/>
      <c r="K730" s="19"/>
      <c r="L730" s="19"/>
      <c r="M730" s="19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2.75" customHeight="1">
      <c r="A731" s="10"/>
      <c r="B731" s="10"/>
      <c r="C731" s="19"/>
      <c r="D731" s="10"/>
      <c r="E731" s="10"/>
      <c r="F731" s="19"/>
      <c r="G731" s="19"/>
      <c r="H731" s="19"/>
      <c r="I731" s="19"/>
      <c r="J731" s="19"/>
      <c r="K731" s="19"/>
      <c r="L731" s="19"/>
      <c r="M731" s="19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2.75" customHeight="1">
      <c r="A732" s="10"/>
      <c r="B732" s="10"/>
      <c r="C732" s="19"/>
      <c r="D732" s="10"/>
      <c r="E732" s="10"/>
      <c r="F732" s="19"/>
      <c r="G732" s="19"/>
      <c r="H732" s="19"/>
      <c r="I732" s="19"/>
      <c r="J732" s="19"/>
      <c r="K732" s="19"/>
      <c r="L732" s="19"/>
      <c r="M732" s="19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2.75" customHeight="1">
      <c r="A733" s="10"/>
      <c r="B733" s="10"/>
      <c r="C733" s="19"/>
      <c r="D733" s="10"/>
      <c r="E733" s="10"/>
      <c r="F733" s="19"/>
      <c r="G733" s="19"/>
      <c r="H733" s="19"/>
      <c r="I733" s="19"/>
      <c r="J733" s="19"/>
      <c r="K733" s="19"/>
      <c r="L733" s="19"/>
      <c r="M733" s="19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2.75" customHeight="1">
      <c r="A734" s="10"/>
      <c r="B734" s="10"/>
      <c r="C734" s="19"/>
      <c r="D734" s="10"/>
      <c r="E734" s="10"/>
      <c r="F734" s="19"/>
      <c r="G734" s="19"/>
      <c r="H734" s="19"/>
      <c r="I734" s="19"/>
      <c r="J734" s="19"/>
      <c r="K734" s="19"/>
      <c r="L734" s="19"/>
      <c r="M734" s="19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2.75" customHeight="1">
      <c r="A735" s="10"/>
      <c r="B735" s="10"/>
      <c r="C735" s="19"/>
      <c r="D735" s="10"/>
      <c r="E735" s="10"/>
      <c r="F735" s="19"/>
      <c r="G735" s="19"/>
      <c r="H735" s="19"/>
      <c r="I735" s="19"/>
      <c r="J735" s="19"/>
      <c r="K735" s="19"/>
      <c r="L735" s="19"/>
      <c r="M735" s="19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2.75" customHeight="1">
      <c r="A736" s="10"/>
      <c r="B736" s="10"/>
      <c r="C736" s="19"/>
      <c r="D736" s="10"/>
      <c r="E736" s="10"/>
      <c r="F736" s="19"/>
      <c r="G736" s="19"/>
      <c r="H736" s="19"/>
      <c r="I736" s="19"/>
      <c r="J736" s="19"/>
      <c r="K736" s="19"/>
      <c r="L736" s="19"/>
      <c r="M736" s="19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2.75" customHeight="1">
      <c r="A737" s="10"/>
      <c r="B737" s="10"/>
      <c r="C737" s="19"/>
      <c r="D737" s="10"/>
      <c r="E737" s="10"/>
      <c r="F737" s="19"/>
      <c r="G737" s="19"/>
      <c r="H737" s="19"/>
      <c r="I737" s="19"/>
      <c r="J737" s="19"/>
      <c r="K737" s="19"/>
      <c r="L737" s="19"/>
      <c r="M737" s="19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2.75" customHeight="1">
      <c r="A738" s="10"/>
      <c r="B738" s="10"/>
      <c r="C738" s="19"/>
      <c r="D738" s="10"/>
      <c r="E738" s="10"/>
      <c r="F738" s="19"/>
      <c r="G738" s="19"/>
      <c r="H738" s="19"/>
      <c r="I738" s="19"/>
      <c r="J738" s="19"/>
      <c r="K738" s="19"/>
      <c r="L738" s="19"/>
      <c r="M738" s="19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2.75" customHeight="1">
      <c r="A739" s="10"/>
      <c r="B739" s="10"/>
      <c r="C739" s="19"/>
      <c r="D739" s="10"/>
      <c r="E739" s="10"/>
      <c r="F739" s="19"/>
      <c r="G739" s="19"/>
      <c r="H739" s="19"/>
      <c r="I739" s="19"/>
      <c r="J739" s="19"/>
      <c r="K739" s="19"/>
      <c r="L739" s="19"/>
      <c r="M739" s="19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2.75" customHeight="1">
      <c r="A740" s="10"/>
      <c r="B740" s="10"/>
      <c r="C740" s="19"/>
      <c r="D740" s="10"/>
      <c r="E740" s="10"/>
      <c r="F740" s="19"/>
      <c r="G740" s="19"/>
      <c r="H740" s="19"/>
      <c r="I740" s="19"/>
      <c r="J740" s="19"/>
      <c r="K740" s="19"/>
      <c r="L740" s="19"/>
      <c r="M740" s="19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2.75" customHeight="1">
      <c r="A741" s="10"/>
      <c r="B741" s="10"/>
      <c r="C741" s="19"/>
      <c r="D741" s="10"/>
      <c r="E741" s="10"/>
      <c r="F741" s="19"/>
      <c r="G741" s="19"/>
      <c r="H741" s="19"/>
      <c r="I741" s="19"/>
      <c r="J741" s="19"/>
      <c r="K741" s="19"/>
      <c r="L741" s="19"/>
      <c r="M741" s="19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2.75" customHeight="1">
      <c r="A742" s="10"/>
      <c r="B742" s="10"/>
      <c r="C742" s="19"/>
      <c r="D742" s="10"/>
      <c r="E742" s="10"/>
      <c r="F742" s="19"/>
      <c r="G742" s="19"/>
      <c r="H742" s="19"/>
      <c r="I742" s="19"/>
      <c r="J742" s="19"/>
      <c r="K742" s="19"/>
      <c r="L742" s="19"/>
      <c r="M742" s="19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2.75" customHeight="1">
      <c r="A743" s="10"/>
      <c r="B743" s="10"/>
      <c r="C743" s="19"/>
      <c r="D743" s="10"/>
      <c r="E743" s="10"/>
      <c r="F743" s="19"/>
      <c r="G743" s="19"/>
      <c r="H743" s="19"/>
      <c r="I743" s="19"/>
      <c r="J743" s="19"/>
      <c r="K743" s="19"/>
      <c r="L743" s="19"/>
      <c r="M743" s="19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2.75" customHeight="1">
      <c r="A744" s="10"/>
      <c r="B744" s="10"/>
      <c r="C744" s="19"/>
      <c r="D744" s="10"/>
      <c r="E744" s="10"/>
      <c r="F744" s="19"/>
      <c r="G744" s="19"/>
      <c r="H744" s="19"/>
      <c r="I744" s="19"/>
      <c r="J744" s="19"/>
      <c r="K744" s="19"/>
      <c r="L744" s="19"/>
      <c r="M744" s="19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2.75" customHeight="1">
      <c r="A745" s="10"/>
      <c r="B745" s="10"/>
      <c r="C745" s="19"/>
      <c r="D745" s="10"/>
      <c r="E745" s="10"/>
      <c r="F745" s="19"/>
      <c r="G745" s="19"/>
      <c r="H745" s="19"/>
      <c r="I745" s="19"/>
      <c r="J745" s="19"/>
      <c r="K745" s="19"/>
      <c r="L745" s="19"/>
      <c r="M745" s="19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2.75" customHeight="1">
      <c r="A746" s="10"/>
      <c r="B746" s="10"/>
      <c r="C746" s="19"/>
      <c r="D746" s="10"/>
      <c r="E746" s="10"/>
      <c r="F746" s="19"/>
      <c r="G746" s="19"/>
      <c r="H746" s="19"/>
      <c r="I746" s="19"/>
      <c r="J746" s="19"/>
      <c r="K746" s="19"/>
      <c r="L746" s="19"/>
      <c r="M746" s="19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2.75" customHeight="1">
      <c r="A747" s="10"/>
      <c r="B747" s="10"/>
      <c r="C747" s="19"/>
      <c r="D747" s="10"/>
      <c r="E747" s="10"/>
      <c r="F747" s="19"/>
      <c r="G747" s="19"/>
      <c r="H747" s="19"/>
      <c r="I747" s="19"/>
      <c r="J747" s="19"/>
      <c r="K747" s="19"/>
      <c r="L747" s="19"/>
      <c r="M747" s="19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2.75" customHeight="1">
      <c r="A748" s="10"/>
      <c r="B748" s="10"/>
      <c r="C748" s="19"/>
      <c r="D748" s="10"/>
      <c r="E748" s="10"/>
      <c r="F748" s="19"/>
      <c r="G748" s="19"/>
      <c r="H748" s="19"/>
      <c r="I748" s="19"/>
      <c r="J748" s="19"/>
      <c r="K748" s="19"/>
      <c r="L748" s="19"/>
      <c r="M748" s="19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2.75" customHeight="1">
      <c r="A749" s="10"/>
      <c r="B749" s="10"/>
      <c r="C749" s="19"/>
      <c r="D749" s="10"/>
      <c r="E749" s="10"/>
      <c r="F749" s="19"/>
      <c r="G749" s="19"/>
      <c r="H749" s="19"/>
      <c r="I749" s="19"/>
      <c r="J749" s="19"/>
      <c r="K749" s="19"/>
      <c r="L749" s="19"/>
      <c r="M749" s="19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2.75" customHeight="1">
      <c r="A750" s="10"/>
      <c r="B750" s="10"/>
      <c r="C750" s="19"/>
      <c r="D750" s="10"/>
      <c r="E750" s="10"/>
      <c r="F750" s="19"/>
      <c r="G750" s="19"/>
      <c r="H750" s="19"/>
      <c r="I750" s="19"/>
      <c r="J750" s="19"/>
      <c r="K750" s="19"/>
      <c r="L750" s="19"/>
      <c r="M750" s="19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2.75" customHeight="1">
      <c r="A751" s="10"/>
      <c r="B751" s="10"/>
      <c r="C751" s="19"/>
      <c r="D751" s="10"/>
      <c r="E751" s="10"/>
      <c r="F751" s="19"/>
      <c r="G751" s="19"/>
      <c r="H751" s="19"/>
      <c r="I751" s="19"/>
      <c r="J751" s="19"/>
      <c r="K751" s="19"/>
      <c r="L751" s="19"/>
      <c r="M751" s="19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2.75" customHeight="1">
      <c r="A752" s="10"/>
      <c r="B752" s="10"/>
      <c r="C752" s="19"/>
      <c r="D752" s="10"/>
      <c r="E752" s="10"/>
      <c r="F752" s="19"/>
      <c r="G752" s="19"/>
      <c r="H752" s="19"/>
      <c r="I752" s="19"/>
      <c r="J752" s="19"/>
      <c r="K752" s="19"/>
      <c r="L752" s="19"/>
      <c r="M752" s="19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2.75" customHeight="1">
      <c r="A753" s="10"/>
      <c r="B753" s="10"/>
      <c r="C753" s="19"/>
      <c r="D753" s="10"/>
      <c r="E753" s="10"/>
      <c r="F753" s="19"/>
      <c r="G753" s="19"/>
      <c r="H753" s="19"/>
      <c r="I753" s="19"/>
      <c r="J753" s="19"/>
      <c r="K753" s="19"/>
      <c r="L753" s="19"/>
      <c r="M753" s="19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2.75" customHeight="1">
      <c r="A754" s="10"/>
      <c r="B754" s="10"/>
      <c r="C754" s="19"/>
      <c r="D754" s="10"/>
      <c r="E754" s="10"/>
      <c r="F754" s="19"/>
      <c r="G754" s="19"/>
      <c r="H754" s="19"/>
      <c r="I754" s="19"/>
      <c r="J754" s="19"/>
      <c r="K754" s="19"/>
      <c r="L754" s="19"/>
      <c r="M754" s="19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2.75" customHeight="1">
      <c r="A755" s="10"/>
      <c r="B755" s="10"/>
      <c r="C755" s="19"/>
      <c r="D755" s="10"/>
      <c r="E755" s="10"/>
      <c r="F755" s="19"/>
      <c r="G755" s="19"/>
      <c r="H755" s="19"/>
      <c r="I755" s="19"/>
      <c r="J755" s="19"/>
      <c r="K755" s="19"/>
      <c r="L755" s="19"/>
      <c r="M755" s="19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2.75" customHeight="1">
      <c r="A756" s="10"/>
      <c r="B756" s="10"/>
      <c r="C756" s="19"/>
      <c r="D756" s="10"/>
      <c r="E756" s="10"/>
      <c r="F756" s="19"/>
      <c r="G756" s="19"/>
      <c r="H756" s="19"/>
      <c r="I756" s="19"/>
      <c r="J756" s="19"/>
      <c r="K756" s="19"/>
      <c r="L756" s="19"/>
      <c r="M756" s="19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2.75" customHeight="1">
      <c r="A757" s="10"/>
      <c r="B757" s="10"/>
      <c r="C757" s="19"/>
      <c r="D757" s="10"/>
      <c r="E757" s="10"/>
      <c r="F757" s="19"/>
      <c r="G757" s="19"/>
      <c r="H757" s="19"/>
      <c r="I757" s="19"/>
      <c r="J757" s="19"/>
      <c r="K757" s="19"/>
      <c r="L757" s="19"/>
      <c r="M757" s="19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2.75" customHeight="1">
      <c r="A758" s="10"/>
      <c r="B758" s="10"/>
      <c r="C758" s="19"/>
      <c r="D758" s="10"/>
      <c r="E758" s="10"/>
      <c r="F758" s="19"/>
      <c r="G758" s="19"/>
      <c r="H758" s="19"/>
      <c r="I758" s="19"/>
      <c r="J758" s="19"/>
      <c r="K758" s="19"/>
      <c r="L758" s="19"/>
      <c r="M758" s="19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2.75" customHeight="1">
      <c r="A759" s="10"/>
      <c r="B759" s="10"/>
      <c r="C759" s="19"/>
      <c r="D759" s="10"/>
      <c r="E759" s="10"/>
      <c r="F759" s="19"/>
      <c r="G759" s="19"/>
      <c r="H759" s="19"/>
      <c r="I759" s="19"/>
      <c r="J759" s="19"/>
      <c r="K759" s="19"/>
      <c r="L759" s="19"/>
      <c r="M759" s="19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2.75" customHeight="1">
      <c r="A760" s="10"/>
      <c r="B760" s="10"/>
      <c r="C760" s="19"/>
      <c r="D760" s="10"/>
      <c r="E760" s="10"/>
      <c r="F760" s="19"/>
      <c r="G760" s="19"/>
      <c r="H760" s="19"/>
      <c r="I760" s="19"/>
      <c r="J760" s="19"/>
      <c r="K760" s="19"/>
      <c r="L760" s="19"/>
      <c r="M760" s="19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2.75" customHeight="1">
      <c r="A761" s="10"/>
      <c r="B761" s="10"/>
      <c r="C761" s="19"/>
      <c r="D761" s="10"/>
      <c r="E761" s="10"/>
      <c r="F761" s="19"/>
      <c r="G761" s="19"/>
      <c r="H761" s="19"/>
      <c r="I761" s="19"/>
      <c r="J761" s="19"/>
      <c r="K761" s="19"/>
      <c r="L761" s="19"/>
      <c r="M761" s="19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2.75" customHeight="1">
      <c r="A762" s="10"/>
      <c r="B762" s="10"/>
      <c r="C762" s="19"/>
      <c r="D762" s="10"/>
      <c r="E762" s="10"/>
      <c r="F762" s="19"/>
      <c r="G762" s="19"/>
      <c r="H762" s="19"/>
      <c r="I762" s="19"/>
      <c r="J762" s="19"/>
      <c r="K762" s="19"/>
      <c r="L762" s="19"/>
      <c r="M762" s="19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2.75" customHeight="1">
      <c r="A763" s="10"/>
      <c r="B763" s="10"/>
      <c r="C763" s="19"/>
      <c r="D763" s="10"/>
      <c r="E763" s="10"/>
      <c r="F763" s="19"/>
      <c r="G763" s="19"/>
      <c r="H763" s="19"/>
      <c r="I763" s="19"/>
      <c r="J763" s="19"/>
      <c r="K763" s="19"/>
      <c r="L763" s="19"/>
      <c r="M763" s="19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2.75" customHeight="1">
      <c r="A764" s="10"/>
      <c r="B764" s="10"/>
      <c r="C764" s="19"/>
      <c r="D764" s="10"/>
      <c r="E764" s="10"/>
      <c r="F764" s="19"/>
      <c r="G764" s="19"/>
      <c r="H764" s="19"/>
      <c r="I764" s="19"/>
      <c r="J764" s="19"/>
      <c r="K764" s="19"/>
      <c r="L764" s="19"/>
      <c r="M764" s="19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2.75" customHeight="1">
      <c r="A765" s="10"/>
      <c r="B765" s="10"/>
      <c r="C765" s="19"/>
      <c r="D765" s="10"/>
      <c r="E765" s="10"/>
      <c r="F765" s="19"/>
      <c r="G765" s="19"/>
      <c r="H765" s="19"/>
      <c r="I765" s="19"/>
      <c r="J765" s="19"/>
      <c r="K765" s="19"/>
      <c r="L765" s="19"/>
      <c r="M765" s="19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2.75" customHeight="1">
      <c r="A766" s="10"/>
      <c r="B766" s="10"/>
      <c r="C766" s="19"/>
      <c r="D766" s="10"/>
      <c r="E766" s="10"/>
      <c r="F766" s="19"/>
      <c r="G766" s="19"/>
      <c r="H766" s="19"/>
      <c r="I766" s="19"/>
      <c r="J766" s="19"/>
      <c r="K766" s="19"/>
      <c r="L766" s="19"/>
      <c r="M766" s="19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2.75" customHeight="1">
      <c r="A767" s="10"/>
      <c r="B767" s="10"/>
      <c r="C767" s="19"/>
      <c r="D767" s="10"/>
      <c r="E767" s="10"/>
      <c r="F767" s="19"/>
      <c r="G767" s="19"/>
      <c r="H767" s="19"/>
      <c r="I767" s="19"/>
      <c r="J767" s="19"/>
      <c r="K767" s="19"/>
      <c r="L767" s="19"/>
      <c r="M767" s="19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2.75" customHeight="1">
      <c r="A768" s="10"/>
      <c r="B768" s="10"/>
      <c r="C768" s="19"/>
      <c r="D768" s="10"/>
      <c r="E768" s="10"/>
      <c r="F768" s="19"/>
      <c r="G768" s="19"/>
      <c r="H768" s="19"/>
      <c r="I768" s="19"/>
      <c r="J768" s="19"/>
      <c r="K768" s="19"/>
      <c r="L768" s="19"/>
      <c r="M768" s="19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2.75" customHeight="1">
      <c r="A769" s="10"/>
      <c r="B769" s="10"/>
      <c r="C769" s="19"/>
      <c r="D769" s="10"/>
      <c r="E769" s="10"/>
      <c r="F769" s="19"/>
      <c r="G769" s="19"/>
      <c r="H769" s="19"/>
      <c r="I769" s="19"/>
      <c r="J769" s="19"/>
      <c r="K769" s="19"/>
      <c r="L769" s="19"/>
      <c r="M769" s="19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2.75" customHeight="1">
      <c r="A770" s="10"/>
      <c r="B770" s="10"/>
      <c r="C770" s="19"/>
      <c r="D770" s="10"/>
      <c r="E770" s="10"/>
      <c r="F770" s="19"/>
      <c r="G770" s="19"/>
      <c r="H770" s="19"/>
      <c r="I770" s="19"/>
      <c r="J770" s="19"/>
      <c r="K770" s="19"/>
      <c r="L770" s="19"/>
      <c r="M770" s="19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2.75" customHeight="1">
      <c r="A771" s="10"/>
      <c r="B771" s="10"/>
      <c r="C771" s="19"/>
      <c r="D771" s="10"/>
      <c r="E771" s="10"/>
      <c r="F771" s="19"/>
      <c r="G771" s="19"/>
      <c r="H771" s="19"/>
      <c r="I771" s="19"/>
      <c r="J771" s="19"/>
      <c r="K771" s="19"/>
      <c r="L771" s="19"/>
      <c r="M771" s="19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2.75" customHeight="1">
      <c r="A772" s="10"/>
      <c r="B772" s="10"/>
      <c r="C772" s="19"/>
      <c r="D772" s="10"/>
      <c r="E772" s="10"/>
      <c r="F772" s="19"/>
      <c r="G772" s="19"/>
      <c r="H772" s="19"/>
      <c r="I772" s="19"/>
      <c r="J772" s="19"/>
      <c r="K772" s="19"/>
      <c r="L772" s="19"/>
      <c r="M772" s="19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2.75" customHeight="1">
      <c r="A773" s="10"/>
      <c r="B773" s="10"/>
      <c r="C773" s="19"/>
      <c r="D773" s="10"/>
      <c r="E773" s="10"/>
      <c r="F773" s="19"/>
      <c r="G773" s="19"/>
      <c r="H773" s="19"/>
      <c r="I773" s="19"/>
      <c r="J773" s="19"/>
      <c r="K773" s="19"/>
      <c r="L773" s="19"/>
      <c r="M773" s="19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2.75" customHeight="1">
      <c r="A774" s="10"/>
      <c r="B774" s="10"/>
      <c r="C774" s="19"/>
      <c r="D774" s="10"/>
      <c r="E774" s="10"/>
      <c r="F774" s="19"/>
      <c r="G774" s="19"/>
      <c r="H774" s="19"/>
      <c r="I774" s="19"/>
      <c r="J774" s="19"/>
      <c r="K774" s="19"/>
      <c r="L774" s="19"/>
      <c r="M774" s="19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2.75" customHeight="1">
      <c r="A775" s="10"/>
      <c r="B775" s="10"/>
      <c r="C775" s="19"/>
      <c r="D775" s="10"/>
      <c r="E775" s="10"/>
      <c r="F775" s="19"/>
      <c r="G775" s="19"/>
      <c r="H775" s="19"/>
      <c r="I775" s="19"/>
      <c r="J775" s="19"/>
      <c r="K775" s="19"/>
      <c r="L775" s="19"/>
      <c r="M775" s="19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2.75" customHeight="1">
      <c r="A776" s="10"/>
      <c r="B776" s="10"/>
      <c r="C776" s="19"/>
      <c r="D776" s="10"/>
      <c r="E776" s="10"/>
      <c r="F776" s="19"/>
      <c r="G776" s="19"/>
      <c r="H776" s="19"/>
      <c r="I776" s="19"/>
      <c r="J776" s="19"/>
      <c r="K776" s="19"/>
      <c r="L776" s="19"/>
      <c r="M776" s="19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2.75" customHeight="1">
      <c r="A777" s="10"/>
      <c r="B777" s="10"/>
      <c r="C777" s="19"/>
      <c r="D777" s="10"/>
      <c r="E777" s="10"/>
      <c r="F777" s="19"/>
      <c r="G777" s="19"/>
      <c r="H777" s="19"/>
      <c r="I777" s="19"/>
      <c r="J777" s="19"/>
      <c r="K777" s="19"/>
      <c r="L777" s="19"/>
      <c r="M777" s="19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2.75" customHeight="1">
      <c r="A778" s="10"/>
      <c r="B778" s="10"/>
      <c r="C778" s="19"/>
      <c r="D778" s="10"/>
      <c r="E778" s="10"/>
      <c r="F778" s="19"/>
      <c r="G778" s="19"/>
      <c r="H778" s="19"/>
      <c r="I778" s="19"/>
      <c r="J778" s="19"/>
      <c r="K778" s="19"/>
      <c r="L778" s="19"/>
      <c r="M778" s="19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2.75" customHeight="1">
      <c r="A779" s="10"/>
      <c r="B779" s="10"/>
      <c r="C779" s="19"/>
      <c r="D779" s="10"/>
      <c r="E779" s="10"/>
      <c r="F779" s="19"/>
      <c r="G779" s="19"/>
      <c r="H779" s="19"/>
      <c r="I779" s="19"/>
      <c r="J779" s="19"/>
      <c r="K779" s="19"/>
      <c r="L779" s="19"/>
      <c r="M779" s="19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2.75" customHeight="1">
      <c r="A780" s="10"/>
      <c r="B780" s="10"/>
      <c r="C780" s="19"/>
      <c r="D780" s="10"/>
      <c r="E780" s="10"/>
      <c r="F780" s="19"/>
      <c r="G780" s="19"/>
      <c r="H780" s="19"/>
      <c r="I780" s="19"/>
      <c r="J780" s="19"/>
      <c r="K780" s="19"/>
      <c r="L780" s="19"/>
      <c r="M780" s="19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2.75" customHeight="1">
      <c r="A781" s="10"/>
      <c r="B781" s="10"/>
      <c r="C781" s="19"/>
      <c r="D781" s="10"/>
      <c r="E781" s="10"/>
      <c r="F781" s="19"/>
      <c r="G781" s="19"/>
      <c r="H781" s="19"/>
      <c r="I781" s="19"/>
      <c r="J781" s="19"/>
      <c r="K781" s="19"/>
      <c r="L781" s="19"/>
      <c r="M781" s="19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2.75" customHeight="1">
      <c r="A782" s="10"/>
      <c r="B782" s="10"/>
      <c r="C782" s="19"/>
      <c r="D782" s="10"/>
      <c r="E782" s="10"/>
      <c r="F782" s="19"/>
      <c r="G782" s="19"/>
      <c r="H782" s="19"/>
      <c r="I782" s="19"/>
      <c r="J782" s="19"/>
      <c r="K782" s="19"/>
      <c r="L782" s="19"/>
      <c r="M782" s="19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2.75" customHeight="1">
      <c r="A783" s="10"/>
      <c r="B783" s="10"/>
      <c r="C783" s="19"/>
      <c r="D783" s="10"/>
      <c r="E783" s="10"/>
      <c r="F783" s="19"/>
      <c r="G783" s="19"/>
      <c r="H783" s="19"/>
      <c r="I783" s="19"/>
      <c r="J783" s="19"/>
      <c r="K783" s="19"/>
      <c r="L783" s="19"/>
      <c r="M783" s="19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2.75" customHeight="1">
      <c r="A784" s="10"/>
      <c r="B784" s="10"/>
      <c r="C784" s="19"/>
      <c r="D784" s="10"/>
      <c r="E784" s="10"/>
      <c r="F784" s="19"/>
      <c r="G784" s="19"/>
      <c r="H784" s="19"/>
      <c r="I784" s="19"/>
      <c r="J784" s="19"/>
      <c r="K784" s="19"/>
      <c r="L784" s="19"/>
      <c r="M784" s="19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2.75" customHeight="1">
      <c r="A785" s="10"/>
      <c r="B785" s="10"/>
      <c r="C785" s="19"/>
      <c r="D785" s="10"/>
      <c r="E785" s="10"/>
      <c r="F785" s="19"/>
      <c r="G785" s="19"/>
      <c r="H785" s="19"/>
      <c r="I785" s="19"/>
      <c r="J785" s="19"/>
      <c r="K785" s="19"/>
      <c r="L785" s="19"/>
      <c r="M785" s="19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2.75" customHeight="1">
      <c r="A786" s="10"/>
      <c r="B786" s="10"/>
      <c r="C786" s="19"/>
      <c r="D786" s="10"/>
      <c r="E786" s="10"/>
      <c r="F786" s="19"/>
      <c r="G786" s="19"/>
      <c r="H786" s="19"/>
      <c r="I786" s="19"/>
      <c r="J786" s="19"/>
      <c r="K786" s="19"/>
      <c r="L786" s="19"/>
      <c r="M786" s="19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2.75" customHeight="1">
      <c r="A787" s="10"/>
      <c r="B787" s="10"/>
      <c r="C787" s="19"/>
      <c r="D787" s="10"/>
      <c r="E787" s="10"/>
      <c r="F787" s="19"/>
      <c r="G787" s="19"/>
      <c r="H787" s="19"/>
      <c r="I787" s="19"/>
      <c r="J787" s="19"/>
      <c r="K787" s="19"/>
      <c r="L787" s="19"/>
      <c r="M787" s="19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2.75" customHeight="1">
      <c r="A788" s="10"/>
      <c r="B788" s="10"/>
      <c r="C788" s="19"/>
      <c r="D788" s="10"/>
      <c r="E788" s="10"/>
      <c r="F788" s="19"/>
      <c r="G788" s="19"/>
      <c r="H788" s="19"/>
      <c r="I788" s="19"/>
      <c r="J788" s="19"/>
      <c r="K788" s="19"/>
      <c r="L788" s="19"/>
      <c r="M788" s="19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2.75" customHeight="1">
      <c r="A789" s="10"/>
      <c r="B789" s="10"/>
      <c r="C789" s="19"/>
      <c r="D789" s="10"/>
      <c r="E789" s="10"/>
      <c r="F789" s="19"/>
      <c r="G789" s="19"/>
      <c r="H789" s="19"/>
      <c r="I789" s="19"/>
      <c r="J789" s="19"/>
      <c r="K789" s="19"/>
      <c r="L789" s="19"/>
      <c r="M789" s="19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2.75" customHeight="1">
      <c r="A790" s="10"/>
      <c r="B790" s="10"/>
      <c r="C790" s="19"/>
      <c r="D790" s="10"/>
      <c r="E790" s="10"/>
      <c r="F790" s="19"/>
      <c r="G790" s="19"/>
      <c r="H790" s="19"/>
      <c r="I790" s="19"/>
      <c r="J790" s="19"/>
      <c r="K790" s="19"/>
      <c r="L790" s="19"/>
      <c r="M790" s="19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2.75" customHeight="1">
      <c r="A791" s="10"/>
      <c r="B791" s="10"/>
      <c r="C791" s="19"/>
      <c r="D791" s="10"/>
      <c r="E791" s="10"/>
      <c r="F791" s="19"/>
      <c r="G791" s="19"/>
      <c r="H791" s="19"/>
      <c r="I791" s="19"/>
      <c r="J791" s="19"/>
      <c r="K791" s="19"/>
      <c r="L791" s="19"/>
      <c r="M791" s="19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2.75" customHeight="1">
      <c r="A792" s="10"/>
      <c r="B792" s="10"/>
      <c r="C792" s="19"/>
      <c r="D792" s="10"/>
      <c r="E792" s="10"/>
      <c r="F792" s="19"/>
      <c r="G792" s="19"/>
      <c r="H792" s="19"/>
      <c r="I792" s="19"/>
      <c r="J792" s="19"/>
      <c r="K792" s="19"/>
      <c r="L792" s="19"/>
      <c r="M792" s="19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2.75" customHeight="1">
      <c r="A793" s="10"/>
      <c r="B793" s="10"/>
      <c r="C793" s="19"/>
      <c r="D793" s="10"/>
      <c r="E793" s="10"/>
      <c r="F793" s="19"/>
      <c r="G793" s="19"/>
      <c r="H793" s="19"/>
      <c r="I793" s="19"/>
      <c r="J793" s="19"/>
      <c r="K793" s="19"/>
      <c r="L793" s="19"/>
      <c r="M793" s="19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2.75" customHeight="1">
      <c r="A794" s="10"/>
      <c r="B794" s="10"/>
      <c r="C794" s="19"/>
      <c r="D794" s="10"/>
      <c r="E794" s="10"/>
      <c r="F794" s="19"/>
      <c r="G794" s="19"/>
      <c r="H794" s="19"/>
      <c r="I794" s="19"/>
      <c r="J794" s="19"/>
      <c r="K794" s="19"/>
      <c r="L794" s="19"/>
      <c r="M794" s="19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2.75" customHeight="1">
      <c r="A795" s="10"/>
      <c r="B795" s="10"/>
      <c r="C795" s="19"/>
      <c r="D795" s="10"/>
      <c r="E795" s="10"/>
      <c r="F795" s="19"/>
      <c r="G795" s="19"/>
      <c r="H795" s="19"/>
      <c r="I795" s="19"/>
      <c r="J795" s="19"/>
      <c r="K795" s="19"/>
      <c r="L795" s="19"/>
      <c r="M795" s="19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2.75" customHeight="1">
      <c r="A796" s="10"/>
      <c r="B796" s="10"/>
      <c r="C796" s="19"/>
      <c r="D796" s="10"/>
      <c r="E796" s="10"/>
      <c r="F796" s="19"/>
      <c r="G796" s="19"/>
      <c r="H796" s="19"/>
      <c r="I796" s="19"/>
      <c r="J796" s="19"/>
      <c r="K796" s="19"/>
      <c r="L796" s="19"/>
      <c r="M796" s="19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2.75" customHeight="1">
      <c r="A797" s="10"/>
      <c r="B797" s="10"/>
      <c r="C797" s="19"/>
      <c r="D797" s="10"/>
      <c r="E797" s="10"/>
      <c r="F797" s="19"/>
      <c r="G797" s="19"/>
      <c r="H797" s="19"/>
      <c r="I797" s="19"/>
      <c r="J797" s="19"/>
      <c r="K797" s="19"/>
      <c r="L797" s="19"/>
      <c r="M797" s="19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2.75" customHeight="1">
      <c r="A798" s="10"/>
      <c r="B798" s="10"/>
      <c r="C798" s="19"/>
      <c r="D798" s="10"/>
      <c r="E798" s="10"/>
      <c r="F798" s="19"/>
      <c r="G798" s="19"/>
      <c r="H798" s="19"/>
      <c r="I798" s="19"/>
      <c r="J798" s="19"/>
      <c r="K798" s="19"/>
      <c r="L798" s="19"/>
      <c r="M798" s="19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2.75" customHeight="1">
      <c r="A799" s="10"/>
      <c r="B799" s="10"/>
      <c r="C799" s="19"/>
      <c r="D799" s="10"/>
      <c r="E799" s="10"/>
      <c r="F799" s="19"/>
      <c r="G799" s="19"/>
      <c r="H799" s="19"/>
      <c r="I799" s="19"/>
      <c r="J799" s="19"/>
      <c r="K799" s="19"/>
      <c r="L799" s="19"/>
      <c r="M799" s="19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2.75" customHeight="1">
      <c r="A800" s="10"/>
      <c r="B800" s="10"/>
      <c r="C800" s="19"/>
      <c r="D800" s="10"/>
      <c r="E800" s="10"/>
      <c r="F800" s="19"/>
      <c r="G800" s="19"/>
      <c r="H800" s="19"/>
      <c r="I800" s="19"/>
      <c r="J800" s="19"/>
      <c r="K800" s="19"/>
      <c r="L800" s="19"/>
      <c r="M800" s="19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2.75" customHeight="1">
      <c r="A801" s="10"/>
      <c r="B801" s="10"/>
      <c r="C801" s="19"/>
      <c r="D801" s="10"/>
      <c r="E801" s="10"/>
      <c r="F801" s="19"/>
      <c r="G801" s="19"/>
      <c r="H801" s="19"/>
      <c r="I801" s="19"/>
      <c r="J801" s="19"/>
      <c r="K801" s="19"/>
      <c r="L801" s="19"/>
      <c r="M801" s="19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2.75" customHeight="1">
      <c r="A802" s="10"/>
      <c r="B802" s="10"/>
      <c r="C802" s="19"/>
      <c r="D802" s="10"/>
      <c r="E802" s="10"/>
      <c r="F802" s="19"/>
      <c r="G802" s="19"/>
      <c r="H802" s="19"/>
      <c r="I802" s="19"/>
      <c r="J802" s="19"/>
      <c r="K802" s="19"/>
      <c r="L802" s="19"/>
      <c r="M802" s="19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2.75" customHeight="1">
      <c r="A803" s="10"/>
      <c r="B803" s="10"/>
      <c r="C803" s="19"/>
      <c r="D803" s="10"/>
      <c r="E803" s="10"/>
      <c r="F803" s="19"/>
      <c r="G803" s="19"/>
      <c r="H803" s="19"/>
      <c r="I803" s="19"/>
      <c r="J803" s="19"/>
      <c r="K803" s="19"/>
      <c r="L803" s="19"/>
      <c r="M803" s="19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2.75" customHeight="1">
      <c r="A804" s="10"/>
      <c r="B804" s="10"/>
      <c r="C804" s="19"/>
      <c r="D804" s="10"/>
      <c r="E804" s="10"/>
      <c r="F804" s="19"/>
      <c r="G804" s="19"/>
      <c r="H804" s="19"/>
      <c r="I804" s="19"/>
      <c r="J804" s="19"/>
      <c r="K804" s="19"/>
      <c r="L804" s="19"/>
      <c r="M804" s="19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2.75" customHeight="1">
      <c r="A805" s="10"/>
      <c r="B805" s="10"/>
      <c r="C805" s="19"/>
      <c r="D805" s="10"/>
      <c r="E805" s="10"/>
      <c r="F805" s="19"/>
      <c r="G805" s="19"/>
      <c r="H805" s="19"/>
      <c r="I805" s="19"/>
      <c r="J805" s="19"/>
      <c r="K805" s="19"/>
      <c r="L805" s="19"/>
      <c r="M805" s="19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2.75" customHeight="1">
      <c r="A806" s="10"/>
      <c r="B806" s="10"/>
      <c r="C806" s="19"/>
      <c r="D806" s="10"/>
      <c r="E806" s="10"/>
      <c r="F806" s="19"/>
      <c r="G806" s="19"/>
      <c r="H806" s="19"/>
      <c r="I806" s="19"/>
      <c r="J806" s="19"/>
      <c r="K806" s="19"/>
      <c r="L806" s="19"/>
      <c r="M806" s="19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2.75" customHeight="1">
      <c r="A807" s="10"/>
      <c r="B807" s="10"/>
      <c r="C807" s="19"/>
      <c r="D807" s="10"/>
      <c r="E807" s="10"/>
      <c r="F807" s="19"/>
      <c r="G807" s="19"/>
      <c r="H807" s="19"/>
      <c r="I807" s="19"/>
      <c r="J807" s="19"/>
      <c r="K807" s="19"/>
      <c r="L807" s="19"/>
      <c r="M807" s="19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2.75" customHeight="1">
      <c r="A808" s="10"/>
      <c r="B808" s="10"/>
      <c r="C808" s="19"/>
      <c r="D808" s="10"/>
      <c r="E808" s="10"/>
      <c r="F808" s="19"/>
      <c r="G808" s="19"/>
      <c r="H808" s="19"/>
      <c r="I808" s="19"/>
      <c r="J808" s="19"/>
      <c r="K808" s="19"/>
      <c r="L808" s="19"/>
      <c r="M808" s="19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2.75" customHeight="1">
      <c r="A809" s="10"/>
      <c r="B809" s="10"/>
      <c r="C809" s="19"/>
      <c r="D809" s="10"/>
      <c r="E809" s="10"/>
      <c r="F809" s="19"/>
      <c r="G809" s="19"/>
      <c r="H809" s="19"/>
      <c r="I809" s="19"/>
      <c r="J809" s="19"/>
      <c r="K809" s="19"/>
      <c r="L809" s="19"/>
      <c r="M809" s="19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2.75" customHeight="1">
      <c r="A810" s="10"/>
      <c r="B810" s="10"/>
      <c r="C810" s="19"/>
      <c r="D810" s="10"/>
      <c r="E810" s="10"/>
      <c r="F810" s="19"/>
      <c r="G810" s="19"/>
      <c r="H810" s="19"/>
      <c r="I810" s="19"/>
      <c r="J810" s="19"/>
      <c r="K810" s="19"/>
      <c r="L810" s="19"/>
      <c r="M810" s="19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2.75" customHeight="1">
      <c r="A811" s="10"/>
      <c r="B811" s="10"/>
      <c r="C811" s="19"/>
      <c r="D811" s="10"/>
      <c r="E811" s="10"/>
      <c r="F811" s="19"/>
      <c r="G811" s="19"/>
      <c r="H811" s="19"/>
      <c r="I811" s="19"/>
      <c r="J811" s="19"/>
      <c r="K811" s="19"/>
      <c r="L811" s="19"/>
      <c r="M811" s="19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2.75" customHeight="1">
      <c r="A812" s="10"/>
      <c r="B812" s="10"/>
      <c r="C812" s="19"/>
      <c r="D812" s="10"/>
      <c r="E812" s="10"/>
      <c r="F812" s="19"/>
      <c r="G812" s="19"/>
      <c r="H812" s="19"/>
      <c r="I812" s="19"/>
      <c r="J812" s="19"/>
      <c r="K812" s="19"/>
      <c r="L812" s="19"/>
      <c r="M812" s="19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2.75" customHeight="1">
      <c r="A813" s="10"/>
      <c r="B813" s="10"/>
      <c r="C813" s="19"/>
      <c r="D813" s="10"/>
      <c r="E813" s="10"/>
      <c r="F813" s="19"/>
      <c r="G813" s="19"/>
      <c r="H813" s="19"/>
      <c r="I813" s="19"/>
      <c r="J813" s="19"/>
      <c r="K813" s="19"/>
      <c r="L813" s="19"/>
      <c r="M813" s="19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2.75" customHeight="1">
      <c r="A814" s="10"/>
      <c r="B814" s="10"/>
      <c r="C814" s="19"/>
      <c r="D814" s="10"/>
      <c r="E814" s="10"/>
      <c r="F814" s="19"/>
      <c r="G814" s="19"/>
      <c r="H814" s="19"/>
      <c r="I814" s="19"/>
      <c r="J814" s="19"/>
      <c r="K814" s="19"/>
      <c r="L814" s="19"/>
      <c r="M814" s="19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2.75" customHeight="1">
      <c r="A815" s="10"/>
      <c r="B815" s="10"/>
      <c r="C815" s="19"/>
      <c r="D815" s="10"/>
      <c r="E815" s="10"/>
      <c r="F815" s="19"/>
      <c r="G815" s="19"/>
      <c r="H815" s="19"/>
      <c r="I815" s="19"/>
      <c r="J815" s="19"/>
      <c r="K815" s="19"/>
      <c r="L815" s="19"/>
      <c r="M815" s="19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2.75" customHeight="1">
      <c r="A816" s="10"/>
      <c r="B816" s="10"/>
      <c r="C816" s="19"/>
      <c r="D816" s="10"/>
      <c r="E816" s="10"/>
      <c r="F816" s="19"/>
      <c r="G816" s="19"/>
      <c r="H816" s="19"/>
      <c r="I816" s="19"/>
      <c r="J816" s="19"/>
      <c r="K816" s="19"/>
      <c r="L816" s="19"/>
      <c r="M816" s="19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2.75" customHeight="1">
      <c r="A817" s="10"/>
      <c r="B817" s="10"/>
      <c r="C817" s="19"/>
      <c r="D817" s="10"/>
      <c r="E817" s="10"/>
      <c r="F817" s="19"/>
      <c r="G817" s="19"/>
      <c r="H817" s="19"/>
      <c r="I817" s="19"/>
      <c r="J817" s="19"/>
      <c r="K817" s="19"/>
      <c r="L817" s="19"/>
      <c r="M817" s="19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2.75" customHeight="1">
      <c r="A818" s="10"/>
      <c r="B818" s="10"/>
      <c r="C818" s="19"/>
      <c r="D818" s="10"/>
      <c r="E818" s="10"/>
      <c r="F818" s="19"/>
      <c r="G818" s="19"/>
      <c r="H818" s="19"/>
      <c r="I818" s="19"/>
      <c r="J818" s="19"/>
      <c r="K818" s="19"/>
      <c r="L818" s="19"/>
      <c r="M818" s="19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2.75" customHeight="1">
      <c r="A819" s="10"/>
      <c r="B819" s="10"/>
      <c r="C819" s="19"/>
      <c r="D819" s="10"/>
      <c r="E819" s="10"/>
      <c r="F819" s="19"/>
      <c r="G819" s="19"/>
      <c r="H819" s="19"/>
      <c r="I819" s="19"/>
      <c r="J819" s="19"/>
      <c r="K819" s="19"/>
      <c r="L819" s="19"/>
      <c r="M819" s="19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2.75" customHeight="1">
      <c r="A820" s="10"/>
      <c r="B820" s="10"/>
      <c r="C820" s="19"/>
      <c r="D820" s="10"/>
      <c r="E820" s="10"/>
      <c r="F820" s="19"/>
      <c r="G820" s="19"/>
      <c r="H820" s="19"/>
      <c r="I820" s="19"/>
      <c r="J820" s="19"/>
      <c r="K820" s="19"/>
      <c r="L820" s="19"/>
      <c r="M820" s="19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2.75" customHeight="1">
      <c r="A821" s="10"/>
      <c r="B821" s="10"/>
      <c r="C821" s="19"/>
      <c r="D821" s="10"/>
      <c r="E821" s="10"/>
      <c r="F821" s="19"/>
      <c r="G821" s="19"/>
      <c r="H821" s="19"/>
      <c r="I821" s="19"/>
      <c r="J821" s="19"/>
      <c r="K821" s="19"/>
      <c r="L821" s="19"/>
      <c r="M821" s="19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2.75" customHeight="1">
      <c r="A822" s="10"/>
      <c r="B822" s="10"/>
      <c r="C822" s="19"/>
      <c r="D822" s="10"/>
      <c r="E822" s="10"/>
      <c r="F822" s="19"/>
      <c r="G822" s="19"/>
      <c r="H822" s="19"/>
      <c r="I822" s="19"/>
      <c r="J822" s="19"/>
      <c r="K822" s="19"/>
      <c r="L822" s="19"/>
      <c r="M822" s="19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2.75" customHeight="1">
      <c r="A823" s="10"/>
      <c r="B823" s="10"/>
      <c r="C823" s="19"/>
      <c r="D823" s="10"/>
      <c r="E823" s="10"/>
      <c r="F823" s="19"/>
      <c r="G823" s="19"/>
      <c r="H823" s="19"/>
      <c r="I823" s="19"/>
      <c r="J823" s="19"/>
      <c r="K823" s="19"/>
      <c r="L823" s="19"/>
      <c r="M823" s="19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2.75" customHeight="1">
      <c r="A824" s="10"/>
      <c r="B824" s="10"/>
      <c r="C824" s="19"/>
      <c r="D824" s="10"/>
      <c r="E824" s="10"/>
      <c r="F824" s="19"/>
      <c r="G824" s="19"/>
      <c r="H824" s="19"/>
      <c r="I824" s="19"/>
      <c r="J824" s="19"/>
      <c r="K824" s="19"/>
      <c r="L824" s="19"/>
      <c r="M824" s="19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2.75" customHeight="1">
      <c r="A825" s="10"/>
      <c r="B825" s="10"/>
      <c r="C825" s="19"/>
      <c r="D825" s="10"/>
      <c r="E825" s="10"/>
      <c r="F825" s="19"/>
      <c r="G825" s="19"/>
      <c r="H825" s="19"/>
      <c r="I825" s="19"/>
      <c r="J825" s="19"/>
      <c r="K825" s="19"/>
      <c r="L825" s="19"/>
      <c r="M825" s="19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2.75" customHeight="1">
      <c r="A826" s="10"/>
      <c r="B826" s="10"/>
      <c r="C826" s="19"/>
      <c r="D826" s="10"/>
      <c r="E826" s="10"/>
      <c r="F826" s="19"/>
      <c r="G826" s="19"/>
      <c r="H826" s="19"/>
      <c r="I826" s="19"/>
      <c r="J826" s="19"/>
      <c r="K826" s="19"/>
      <c r="L826" s="19"/>
      <c r="M826" s="19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2.75" customHeight="1">
      <c r="A827" s="10"/>
      <c r="B827" s="10"/>
      <c r="C827" s="19"/>
      <c r="D827" s="10"/>
      <c r="E827" s="10"/>
      <c r="F827" s="19"/>
      <c r="G827" s="19"/>
      <c r="H827" s="19"/>
      <c r="I827" s="19"/>
      <c r="J827" s="19"/>
      <c r="K827" s="19"/>
      <c r="L827" s="19"/>
      <c r="M827" s="19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2.75" customHeight="1">
      <c r="A828" s="10"/>
      <c r="B828" s="10"/>
      <c r="C828" s="19"/>
      <c r="D828" s="10"/>
      <c r="E828" s="10"/>
      <c r="F828" s="19"/>
      <c r="G828" s="19"/>
      <c r="H828" s="19"/>
      <c r="I828" s="19"/>
      <c r="J828" s="19"/>
      <c r="K828" s="19"/>
      <c r="L828" s="19"/>
      <c r="M828" s="19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2.75" customHeight="1">
      <c r="A829" s="10"/>
      <c r="B829" s="10"/>
      <c r="C829" s="19"/>
      <c r="D829" s="10"/>
      <c r="E829" s="10"/>
      <c r="F829" s="19"/>
      <c r="G829" s="19"/>
      <c r="H829" s="19"/>
      <c r="I829" s="19"/>
      <c r="J829" s="19"/>
      <c r="K829" s="19"/>
      <c r="L829" s="19"/>
      <c r="M829" s="19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2.75" customHeight="1">
      <c r="A830" s="10"/>
      <c r="B830" s="10"/>
      <c r="C830" s="19"/>
      <c r="D830" s="10"/>
      <c r="E830" s="10"/>
      <c r="F830" s="19"/>
      <c r="G830" s="19"/>
      <c r="H830" s="19"/>
      <c r="I830" s="19"/>
      <c r="J830" s="19"/>
      <c r="K830" s="19"/>
      <c r="L830" s="19"/>
      <c r="M830" s="19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2.75" customHeight="1">
      <c r="A831" s="10"/>
      <c r="B831" s="10"/>
      <c r="C831" s="19"/>
      <c r="D831" s="10"/>
      <c r="E831" s="10"/>
      <c r="F831" s="19"/>
      <c r="G831" s="19"/>
      <c r="H831" s="19"/>
      <c r="I831" s="19"/>
      <c r="J831" s="19"/>
      <c r="K831" s="19"/>
      <c r="L831" s="19"/>
      <c r="M831" s="19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2.75" customHeight="1">
      <c r="A832" s="10"/>
      <c r="B832" s="10"/>
      <c r="C832" s="19"/>
      <c r="D832" s="10"/>
      <c r="E832" s="10"/>
      <c r="F832" s="19"/>
      <c r="G832" s="19"/>
      <c r="H832" s="19"/>
      <c r="I832" s="19"/>
      <c r="J832" s="19"/>
      <c r="K832" s="19"/>
      <c r="L832" s="19"/>
      <c r="M832" s="19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2.75" customHeight="1">
      <c r="A833" s="10"/>
      <c r="B833" s="10"/>
      <c r="C833" s="19"/>
      <c r="D833" s="10"/>
      <c r="E833" s="10"/>
      <c r="F833" s="19"/>
      <c r="G833" s="19"/>
      <c r="H833" s="19"/>
      <c r="I833" s="19"/>
      <c r="J833" s="19"/>
      <c r="K833" s="19"/>
      <c r="L833" s="19"/>
      <c r="M833" s="19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2.75" customHeight="1">
      <c r="A834" s="10"/>
      <c r="B834" s="10"/>
      <c r="C834" s="19"/>
      <c r="D834" s="10"/>
      <c r="E834" s="10"/>
      <c r="F834" s="19"/>
      <c r="G834" s="19"/>
      <c r="H834" s="19"/>
      <c r="I834" s="19"/>
      <c r="J834" s="19"/>
      <c r="K834" s="19"/>
      <c r="L834" s="19"/>
      <c r="M834" s="19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2.75" customHeight="1">
      <c r="A835" s="10"/>
      <c r="B835" s="10"/>
      <c r="C835" s="19"/>
      <c r="D835" s="10"/>
      <c r="E835" s="10"/>
      <c r="F835" s="19"/>
      <c r="G835" s="19"/>
      <c r="H835" s="19"/>
      <c r="I835" s="19"/>
      <c r="J835" s="19"/>
      <c r="K835" s="19"/>
      <c r="L835" s="19"/>
      <c r="M835" s="19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2.75" customHeight="1">
      <c r="A836" s="10"/>
      <c r="B836" s="10"/>
      <c r="C836" s="19"/>
      <c r="D836" s="10"/>
      <c r="E836" s="10"/>
      <c r="F836" s="19"/>
      <c r="G836" s="19"/>
      <c r="H836" s="19"/>
      <c r="I836" s="19"/>
      <c r="J836" s="19"/>
      <c r="K836" s="19"/>
      <c r="L836" s="19"/>
      <c r="M836" s="19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2.75" customHeight="1">
      <c r="A837" s="10"/>
      <c r="B837" s="10"/>
      <c r="C837" s="19"/>
      <c r="D837" s="10"/>
      <c r="E837" s="10"/>
      <c r="F837" s="19"/>
      <c r="G837" s="19"/>
      <c r="H837" s="19"/>
      <c r="I837" s="19"/>
      <c r="J837" s="19"/>
      <c r="K837" s="19"/>
      <c r="L837" s="19"/>
      <c r="M837" s="19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2.75" customHeight="1">
      <c r="A838" s="10"/>
      <c r="B838" s="10"/>
      <c r="C838" s="19"/>
      <c r="D838" s="10"/>
      <c r="E838" s="10"/>
      <c r="F838" s="19"/>
      <c r="G838" s="19"/>
      <c r="H838" s="19"/>
      <c r="I838" s="19"/>
      <c r="J838" s="19"/>
      <c r="K838" s="19"/>
      <c r="L838" s="19"/>
      <c r="M838" s="19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2.75" customHeight="1">
      <c r="A839" s="10"/>
      <c r="B839" s="10"/>
      <c r="C839" s="19"/>
      <c r="D839" s="10"/>
      <c r="E839" s="10"/>
      <c r="F839" s="19"/>
      <c r="G839" s="19"/>
      <c r="H839" s="19"/>
      <c r="I839" s="19"/>
      <c r="J839" s="19"/>
      <c r="K839" s="19"/>
      <c r="L839" s="19"/>
      <c r="M839" s="19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2.75" customHeight="1">
      <c r="A840" s="10"/>
      <c r="B840" s="10"/>
      <c r="C840" s="19"/>
      <c r="D840" s="10"/>
      <c r="E840" s="10"/>
      <c r="F840" s="19"/>
      <c r="G840" s="19"/>
      <c r="H840" s="19"/>
      <c r="I840" s="19"/>
      <c r="J840" s="19"/>
      <c r="K840" s="19"/>
      <c r="L840" s="19"/>
      <c r="M840" s="19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2.75" customHeight="1">
      <c r="A841" s="10"/>
      <c r="B841" s="10"/>
      <c r="C841" s="19"/>
      <c r="D841" s="10"/>
      <c r="E841" s="10"/>
      <c r="F841" s="19"/>
      <c r="G841" s="19"/>
      <c r="H841" s="19"/>
      <c r="I841" s="19"/>
      <c r="J841" s="19"/>
      <c r="K841" s="19"/>
      <c r="L841" s="19"/>
      <c r="M841" s="19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2.75" customHeight="1">
      <c r="A842" s="10"/>
      <c r="B842" s="10"/>
      <c r="C842" s="19"/>
      <c r="D842" s="10"/>
      <c r="E842" s="10"/>
      <c r="F842" s="19"/>
      <c r="G842" s="19"/>
      <c r="H842" s="19"/>
      <c r="I842" s="19"/>
      <c r="J842" s="19"/>
      <c r="K842" s="19"/>
      <c r="L842" s="19"/>
      <c r="M842" s="19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2.75" customHeight="1">
      <c r="A843" s="10"/>
      <c r="B843" s="10"/>
      <c r="C843" s="19"/>
      <c r="D843" s="10"/>
      <c r="E843" s="10"/>
      <c r="F843" s="19"/>
      <c r="G843" s="19"/>
      <c r="H843" s="19"/>
      <c r="I843" s="19"/>
      <c r="J843" s="19"/>
      <c r="K843" s="19"/>
      <c r="L843" s="19"/>
      <c r="M843" s="19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2.75" customHeight="1">
      <c r="A844" s="10"/>
      <c r="B844" s="10"/>
      <c r="C844" s="19"/>
      <c r="D844" s="10"/>
      <c r="E844" s="10"/>
      <c r="F844" s="19"/>
      <c r="G844" s="19"/>
      <c r="H844" s="19"/>
      <c r="I844" s="19"/>
      <c r="J844" s="19"/>
      <c r="K844" s="19"/>
      <c r="L844" s="19"/>
      <c r="M844" s="19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2.75" customHeight="1">
      <c r="A845" s="10"/>
      <c r="B845" s="10"/>
      <c r="C845" s="19"/>
      <c r="D845" s="10"/>
      <c r="E845" s="10"/>
      <c r="F845" s="19"/>
      <c r="G845" s="19"/>
      <c r="H845" s="19"/>
      <c r="I845" s="19"/>
      <c r="J845" s="19"/>
      <c r="K845" s="19"/>
      <c r="L845" s="19"/>
      <c r="M845" s="19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2.75" customHeight="1">
      <c r="A846" s="10"/>
      <c r="B846" s="10"/>
      <c r="C846" s="19"/>
      <c r="D846" s="10"/>
      <c r="E846" s="10"/>
      <c r="F846" s="19"/>
      <c r="G846" s="19"/>
      <c r="H846" s="19"/>
      <c r="I846" s="19"/>
      <c r="J846" s="19"/>
      <c r="K846" s="19"/>
      <c r="L846" s="19"/>
      <c r="M846" s="19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2.75" customHeight="1">
      <c r="A847" s="10"/>
      <c r="B847" s="10"/>
      <c r="C847" s="19"/>
      <c r="D847" s="10"/>
      <c r="E847" s="10"/>
      <c r="F847" s="19"/>
      <c r="G847" s="19"/>
      <c r="H847" s="19"/>
      <c r="I847" s="19"/>
      <c r="J847" s="19"/>
      <c r="K847" s="19"/>
      <c r="L847" s="19"/>
      <c r="M847" s="19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2.75" customHeight="1">
      <c r="A848" s="10"/>
      <c r="B848" s="10"/>
      <c r="C848" s="19"/>
      <c r="D848" s="10"/>
      <c r="E848" s="10"/>
      <c r="F848" s="19"/>
      <c r="G848" s="19"/>
      <c r="H848" s="19"/>
      <c r="I848" s="19"/>
      <c r="J848" s="19"/>
      <c r="K848" s="19"/>
      <c r="L848" s="19"/>
      <c r="M848" s="19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2.75" customHeight="1">
      <c r="A849" s="10"/>
      <c r="B849" s="10"/>
      <c r="C849" s="19"/>
      <c r="D849" s="10"/>
      <c r="E849" s="10"/>
      <c r="F849" s="19"/>
      <c r="G849" s="19"/>
      <c r="H849" s="19"/>
      <c r="I849" s="19"/>
      <c r="J849" s="19"/>
      <c r="K849" s="19"/>
      <c r="L849" s="19"/>
      <c r="M849" s="19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2.75" customHeight="1">
      <c r="A850" s="10"/>
      <c r="B850" s="10"/>
      <c r="C850" s="19"/>
      <c r="D850" s="10"/>
      <c r="E850" s="10"/>
      <c r="F850" s="19"/>
      <c r="G850" s="19"/>
      <c r="H850" s="19"/>
      <c r="I850" s="19"/>
      <c r="J850" s="19"/>
      <c r="K850" s="19"/>
      <c r="L850" s="19"/>
      <c r="M850" s="19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2.75" customHeight="1">
      <c r="A851" s="10"/>
      <c r="B851" s="10"/>
      <c r="C851" s="19"/>
      <c r="D851" s="10"/>
      <c r="E851" s="10"/>
      <c r="F851" s="19"/>
      <c r="G851" s="19"/>
      <c r="H851" s="19"/>
      <c r="I851" s="19"/>
      <c r="J851" s="19"/>
      <c r="K851" s="19"/>
      <c r="L851" s="19"/>
      <c r="M851" s="19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2.75" customHeight="1">
      <c r="A852" s="10"/>
      <c r="B852" s="10"/>
      <c r="C852" s="19"/>
      <c r="D852" s="10"/>
      <c r="E852" s="10"/>
      <c r="F852" s="19"/>
      <c r="G852" s="19"/>
      <c r="H852" s="19"/>
      <c r="I852" s="19"/>
      <c r="J852" s="19"/>
      <c r="K852" s="19"/>
      <c r="L852" s="19"/>
      <c r="M852" s="19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2.75" customHeight="1">
      <c r="A853" s="10"/>
      <c r="B853" s="10"/>
      <c r="C853" s="19"/>
      <c r="D853" s="10"/>
      <c r="E853" s="10"/>
      <c r="F853" s="19"/>
      <c r="G853" s="19"/>
      <c r="H853" s="19"/>
      <c r="I853" s="19"/>
      <c r="J853" s="19"/>
      <c r="K853" s="19"/>
      <c r="L853" s="19"/>
      <c r="M853" s="19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2.75" customHeight="1">
      <c r="A854" s="10"/>
      <c r="B854" s="10"/>
      <c r="C854" s="19"/>
      <c r="D854" s="10"/>
      <c r="E854" s="10"/>
      <c r="F854" s="19"/>
      <c r="G854" s="19"/>
      <c r="H854" s="19"/>
      <c r="I854" s="19"/>
      <c r="J854" s="19"/>
      <c r="K854" s="19"/>
      <c r="L854" s="19"/>
      <c r="M854" s="19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2.75" customHeight="1">
      <c r="A855" s="10"/>
      <c r="B855" s="10"/>
      <c r="C855" s="19"/>
      <c r="D855" s="10"/>
      <c r="E855" s="10"/>
      <c r="F855" s="19"/>
      <c r="G855" s="19"/>
      <c r="H855" s="19"/>
      <c r="I855" s="19"/>
      <c r="J855" s="19"/>
      <c r="K855" s="19"/>
      <c r="L855" s="19"/>
      <c r="M855" s="19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2.75" customHeight="1">
      <c r="A856" s="10"/>
      <c r="B856" s="10"/>
      <c r="C856" s="19"/>
      <c r="D856" s="10"/>
      <c r="E856" s="10"/>
      <c r="F856" s="19"/>
      <c r="G856" s="19"/>
      <c r="H856" s="19"/>
      <c r="I856" s="19"/>
      <c r="J856" s="19"/>
      <c r="K856" s="19"/>
      <c r="L856" s="19"/>
      <c r="M856" s="19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2.75" customHeight="1">
      <c r="A857" s="10"/>
      <c r="B857" s="10"/>
      <c r="C857" s="19"/>
      <c r="D857" s="10"/>
      <c r="E857" s="10"/>
      <c r="F857" s="19"/>
      <c r="G857" s="19"/>
      <c r="H857" s="19"/>
      <c r="I857" s="19"/>
      <c r="J857" s="19"/>
      <c r="K857" s="19"/>
      <c r="L857" s="19"/>
      <c r="M857" s="19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2.75" customHeight="1">
      <c r="A858" s="10"/>
      <c r="B858" s="10"/>
      <c r="C858" s="19"/>
      <c r="D858" s="10"/>
      <c r="E858" s="10"/>
      <c r="F858" s="19"/>
      <c r="G858" s="19"/>
      <c r="H858" s="19"/>
      <c r="I858" s="19"/>
      <c r="J858" s="19"/>
      <c r="K858" s="19"/>
      <c r="L858" s="19"/>
      <c r="M858" s="19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2.75" customHeight="1">
      <c r="A859" s="10"/>
      <c r="B859" s="10"/>
      <c r="C859" s="19"/>
      <c r="D859" s="10"/>
      <c r="E859" s="10"/>
      <c r="F859" s="19"/>
      <c r="G859" s="19"/>
      <c r="H859" s="19"/>
      <c r="I859" s="19"/>
      <c r="J859" s="19"/>
      <c r="K859" s="19"/>
      <c r="L859" s="19"/>
      <c r="M859" s="19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2.75" customHeight="1">
      <c r="A860" s="10"/>
      <c r="B860" s="10"/>
      <c r="C860" s="19"/>
      <c r="D860" s="10"/>
      <c r="E860" s="10"/>
      <c r="F860" s="19"/>
      <c r="G860" s="19"/>
      <c r="H860" s="19"/>
      <c r="I860" s="19"/>
      <c r="J860" s="19"/>
      <c r="K860" s="19"/>
      <c r="L860" s="19"/>
      <c r="M860" s="19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2.75" customHeight="1">
      <c r="A861" s="10"/>
      <c r="B861" s="10"/>
      <c r="C861" s="19"/>
      <c r="D861" s="10"/>
      <c r="E861" s="10"/>
      <c r="F861" s="19"/>
      <c r="G861" s="19"/>
      <c r="H861" s="19"/>
      <c r="I861" s="19"/>
      <c r="J861" s="19"/>
      <c r="K861" s="19"/>
      <c r="L861" s="19"/>
      <c r="M861" s="19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2.75" customHeight="1">
      <c r="A862" s="10"/>
      <c r="B862" s="10"/>
      <c r="C862" s="19"/>
      <c r="D862" s="10"/>
      <c r="E862" s="10"/>
      <c r="F862" s="19"/>
      <c r="G862" s="19"/>
      <c r="H862" s="19"/>
      <c r="I862" s="19"/>
      <c r="J862" s="19"/>
      <c r="K862" s="19"/>
      <c r="L862" s="19"/>
      <c r="M862" s="19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2.75" customHeight="1">
      <c r="A863" s="10"/>
      <c r="B863" s="10"/>
      <c r="C863" s="19"/>
      <c r="D863" s="10"/>
      <c r="E863" s="10"/>
      <c r="F863" s="19"/>
      <c r="G863" s="19"/>
      <c r="H863" s="19"/>
      <c r="I863" s="19"/>
      <c r="J863" s="19"/>
      <c r="K863" s="19"/>
      <c r="L863" s="19"/>
      <c r="M863" s="19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2.75" customHeight="1">
      <c r="A864" s="10"/>
      <c r="B864" s="10"/>
      <c r="C864" s="19"/>
      <c r="D864" s="10"/>
      <c r="E864" s="10"/>
      <c r="F864" s="19"/>
      <c r="G864" s="19"/>
      <c r="H864" s="19"/>
      <c r="I864" s="19"/>
      <c r="J864" s="19"/>
      <c r="K864" s="19"/>
      <c r="L864" s="19"/>
      <c r="M864" s="19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2.75" customHeight="1">
      <c r="A865" s="10"/>
      <c r="B865" s="10"/>
      <c r="C865" s="19"/>
      <c r="D865" s="10"/>
      <c r="E865" s="10"/>
      <c r="F865" s="19"/>
      <c r="G865" s="19"/>
      <c r="H865" s="19"/>
      <c r="I865" s="19"/>
      <c r="J865" s="19"/>
      <c r="K865" s="19"/>
      <c r="L865" s="19"/>
      <c r="M865" s="19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2.75" customHeight="1">
      <c r="A866" s="10"/>
      <c r="B866" s="10"/>
      <c r="C866" s="19"/>
      <c r="D866" s="10"/>
      <c r="E866" s="10"/>
      <c r="F866" s="19"/>
      <c r="G866" s="19"/>
      <c r="H866" s="19"/>
      <c r="I866" s="19"/>
      <c r="J866" s="19"/>
      <c r="K866" s="19"/>
      <c r="L866" s="19"/>
      <c r="M866" s="19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2.75" customHeight="1">
      <c r="A867" s="10"/>
      <c r="B867" s="10"/>
      <c r="C867" s="19"/>
      <c r="D867" s="10"/>
      <c r="E867" s="10"/>
      <c r="F867" s="19"/>
      <c r="G867" s="19"/>
      <c r="H867" s="19"/>
      <c r="I867" s="19"/>
      <c r="J867" s="19"/>
      <c r="K867" s="19"/>
      <c r="L867" s="19"/>
      <c r="M867" s="19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2.75" customHeight="1">
      <c r="A868" s="10"/>
      <c r="B868" s="10"/>
      <c r="C868" s="19"/>
      <c r="D868" s="10"/>
      <c r="E868" s="10"/>
      <c r="F868" s="19"/>
      <c r="G868" s="19"/>
      <c r="H868" s="19"/>
      <c r="I868" s="19"/>
      <c r="J868" s="19"/>
      <c r="K868" s="19"/>
      <c r="L868" s="19"/>
      <c r="M868" s="19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2.75" customHeight="1">
      <c r="A869" s="10"/>
      <c r="B869" s="10"/>
      <c r="C869" s="19"/>
      <c r="D869" s="10"/>
      <c r="E869" s="10"/>
      <c r="F869" s="19"/>
      <c r="G869" s="19"/>
      <c r="H869" s="19"/>
      <c r="I869" s="19"/>
      <c r="J869" s="19"/>
      <c r="K869" s="19"/>
      <c r="L869" s="19"/>
      <c r="M869" s="19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2.75" customHeight="1">
      <c r="A870" s="10"/>
      <c r="B870" s="10"/>
      <c r="C870" s="19"/>
      <c r="D870" s="10"/>
      <c r="E870" s="10"/>
      <c r="F870" s="19"/>
      <c r="G870" s="19"/>
      <c r="H870" s="19"/>
      <c r="I870" s="19"/>
      <c r="J870" s="19"/>
      <c r="K870" s="19"/>
      <c r="L870" s="19"/>
      <c r="M870" s="19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2.75" customHeight="1">
      <c r="A871" s="10"/>
      <c r="B871" s="10"/>
      <c r="C871" s="19"/>
      <c r="D871" s="10"/>
      <c r="E871" s="10"/>
      <c r="F871" s="19"/>
      <c r="G871" s="19"/>
      <c r="H871" s="19"/>
      <c r="I871" s="19"/>
      <c r="J871" s="19"/>
      <c r="K871" s="19"/>
      <c r="L871" s="19"/>
      <c r="M871" s="19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2.75" customHeight="1">
      <c r="A872" s="10"/>
      <c r="B872" s="10"/>
      <c r="C872" s="19"/>
      <c r="D872" s="10"/>
      <c r="E872" s="10"/>
      <c r="F872" s="19"/>
      <c r="G872" s="19"/>
      <c r="H872" s="19"/>
      <c r="I872" s="19"/>
      <c r="J872" s="19"/>
      <c r="K872" s="19"/>
      <c r="L872" s="19"/>
      <c r="M872" s="19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2.75" customHeight="1">
      <c r="A873" s="10"/>
      <c r="B873" s="10"/>
      <c r="C873" s="19"/>
      <c r="D873" s="10"/>
      <c r="E873" s="10"/>
      <c r="F873" s="19"/>
      <c r="G873" s="19"/>
      <c r="H873" s="19"/>
      <c r="I873" s="19"/>
      <c r="J873" s="19"/>
      <c r="K873" s="19"/>
      <c r="L873" s="19"/>
      <c r="M873" s="19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2.75" customHeight="1">
      <c r="A874" s="10"/>
      <c r="B874" s="10"/>
      <c r="C874" s="19"/>
      <c r="D874" s="10"/>
      <c r="E874" s="10"/>
      <c r="F874" s="19"/>
      <c r="G874" s="19"/>
      <c r="H874" s="19"/>
      <c r="I874" s="19"/>
      <c r="J874" s="19"/>
      <c r="K874" s="19"/>
      <c r="L874" s="19"/>
      <c r="M874" s="19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2.75" customHeight="1">
      <c r="A875" s="10"/>
      <c r="B875" s="10"/>
      <c r="C875" s="19"/>
      <c r="D875" s="10"/>
      <c r="E875" s="10"/>
      <c r="F875" s="19"/>
      <c r="G875" s="19"/>
      <c r="H875" s="19"/>
      <c r="I875" s="19"/>
      <c r="J875" s="19"/>
      <c r="K875" s="19"/>
      <c r="L875" s="19"/>
      <c r="M875" s="19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2.75" customHeight="1">
      <c r="A876" s="10"/>
      <c r="B876" s="10"/>
      <c r="C876" s="19"/>
      <c r="D876" s="10"/>
      <c r="E876" s="10"/>
      <c r="F876" s="19"/>
      <c r="G876" s="19"/>
      <c r="H876" s="19"/>
      <c r="I876" s="19"/>
      <c r="J876" s="19"/>
      <c r="K876" s="19"/>
      <c r="L876" s="19"/>
      <c r="M876" s="19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2.75" customHeight="1">
      <c r="A877" s="10"/>
      <c r="B877" s="10"/>
      <c r="C877" s="19"/>
      <c r="D877" s="10"/>
      <c r="E877" s="10"/>
      <c r="F877" s="19"/>
      <c r="G877" s="19"/>
      <c r="H877" s="19"/>
      <c r="I877" s="19"/>
      <c r="J877" s="19"/>
      <c r="K877" s="19"/>
      <c r="L877" s="19"/>
      <c r="M877" s="19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2.75" customHeight="1">
      <c r="A878" s="10"/>
      <c r="B878" s="10"/>
      <c r="C878" s="19"/>
      <c r="D878" s="10"/>
      <c r="E878" s="10"/>
      <c r="F878" s="19"/>
      <c r="G878" s="19"/>
      <c r="H878" s="19"/>
      <c r="I878" s="19"/>
      <c r="J878" s="19"/>
      <c r="K878" s="19"/>
      <c r="L878" s="19"/>
      <c r="M878" s="19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2.75" customHeight="1">
      <c r="A879" s="10"/>
      <c r="B879" s="10"/>
      <c r="C879" s="19"/>
      <c r="D879" s="10"/>
      <c r="E879" s="10"/>
      <c r="F879" s="19"/>
      <c r="G879" s="19"/>
      <c r="H879" s="19"/>
      <c r="I879" s="19"/>
      <c r="J879" s="19"/>
      <c r="K879" s="19"/>
      <c r="L879" s="19"/>
      <c r="M879" s="19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2.75" customHeight="1">
      <c r="A880" s="10"/>
      <c r="B880" s="10"/>
      <c r="C880" s="19"/>
      <c r="D880" s="10"/>
      <c r="E880" s="10"/>
      <c r="F880" s="19"/>
      <c r="G880" s="19"/>
      <c r="H880" s="19"/>
      <c r="I880" s="19"/>
      <c r="J880" s="19"/>
      <c r="K880" s="19"/>
      <c r="L880" s="19"/>
      <c r="M880" s="19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2.75" customHeight="1">
      <c r="A881" s="10"/>
      <c r="B881" s="10"/>
      <c r="C881" s="19"/>
      <c r="D881" s="10"/>
      <c r="E881" s="10"/>
      <c r="F881" s="19"/>
      <c r="G881" s="19"/>
      <c r="H881" s="19"/>
      <c r="I881" s="19"/>
      <c r="J881" s="19"/>
      <c r="K881" s="19"/>
      <c r="L881" s="19"/>
      <c r="M881" s="19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2.75" customHeight="1">
      <c r="A882" s="10"/>
      <c r="B882" s="10"/>
      <c r="C882" s="19"/>
      <c r="D882" s="10"/>
      <c r="E882" s="10"/>
      <c r="F882" s="19"/>
      <c r="G882" s="19"/>
      <c r="H882" s="19"/>
      <c r="I882" s="19"/>
      <c r="J882" s="19"/>
      <c r="K882" s="19"/>
      <c r="L882" s="19"/>
      <c r="M882" s="19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2.75" customHeight="1">
      <c r="A883" s="10"/>
      <c r="B883" s="10"/>
      <c r="C883" s="19"/>
      <c r="D883" s="10"/>
      <c r="E883" s="10"/>
      <c r="F883" s="19"/>
      <c r="G883" s="19"/>
      <c r="H883" s="19"/>
      <c r="I883" s="19"/>
      <c r="J883" s="19"/>
      <c r="K883" s="19"/>
      <c r="L883" s="19"/>
      <c r="M883" s="19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2.75" customHeight="1">
      <c r="A884" s="10"/>
      <c r="B884" s="10"/>
      <c r="C884" s="19"/>
      <c r="D884" s="10"/>
      <c r="E884" s="10"/>
      <c r="F884" s="19"/>
      <c r="G884" s="19"/>
      <c r="H884" s="19"/>
      <c r="I884" s="19"/>
      <c r="J884" s="19"/>
      <c r="K884" s="19"/>
      <c r="L884" s="19"/>
      <c r="M884" s="19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2.75" customHeight="1">
      <c r="A885" s="10"/>
      <c r="B885" s="10"/>
      <c r="C885" s="19"/>
      <c r="D885" s="10"/>
      <c r="E885" s="10"/>
      <c r="F885" s="19"/>
      <c r="G885" s="19"/>
      <c r="H885" s="19"/>
      <c r="I885" s="19"/>
      <c r="J885" s="19"/>
      <c r="K885" s="19"/>
      <c r="L885" s="19"/>
      <c r="M885" s="19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2.75" customHeight="1">
      <c r="A886" s="10"/>
      <c r="B886" s="10"/>
      <c r="C886" s="19"/>
      <c r="D886" s="10"/>
      <c r="E886" s="10"/>
      <c r="F886" s="19"/>
      <c r="G886" s="19"/>
      <c r="H886" s="19"/>
      <c r="I886" s="19"/>
      <c r="J886" s="19"/>
      <c r="K886" s="19"/>
      <c r="L886" s="19"/>
      <c r="M886" s="19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2.75" customHeight="1">
      <c r="A887" s="10"/>
      <c r="B887" s="10"/>
      <c r="C887" s="19"/>
      <c r="D887" s="10"/>
      <c r="E887" s="10"/>
      <c r="F887" s="19"/>
      <c r="G887" s="19"/>
      <c r="H887" s="19"/>
      <c r="I887" s="19"/>
      <c r="J887" s="19"/>
      <c r="K887" s="19"/>
      <c r="L887" s="19"/>
      <c r="M887" s="19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2.75" customHeight="1">
      <c r="A888" s="10"/>
      <c r="B888" s="10"/>
      <c r="C888" s="19"/>
      <c r="D888" s="10"/>
      <c r="E888" s="10"/>
      <c r="F888" s="19"/>
      <c r="G888" s="19"/>
      <c r="H888" s="19"/>
      <c r="I888" s="19"/>
      <c r="J888" s="19"/>
      <c r="K888" s="19"/>
      <c r="L888" s="19"/>
      <c r="M888" s="19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2.75" customHeight="1">
      <c r="A889" s="10"/>
      <c r="B889" s="10"/>
      <c r="C889" s="19"/>
      <c r="D889" s="10"/>
      <c r="E889" s="10"/>
      <c r="F889" s="19"/>
      <c r="G889" s="19"/>
      <c r="H889" s="19"/>
      <c r="I889" s="19"/>
      <c r="J889" s="19"/>
      <c r="K889" s="19"/>
      <c r="L889" s="19"/>
      <c r="M889" s="19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2.75" customHeight="1">
      <c r="A890" s="10"/>
      <c r="B890" s="10"/>
      <c r="C890" s="19"/>
      <c r="D890" s="10"/>
      <c r="E890" s="10"/>
      <c r="F890" s="19"/>
      <c r="G890" s="19"/>
      <c r="H890" s="19"/>
      <c r="I890" s="19"/>
      <c r="J890" s="19"/>
      <c r="K890" s="19"/>
      <c r="L890" s="19"/>
      <c r="M890" s="19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2.75" customHeight="1">
      <c r="A891" s="10"/>
      <c r="B891" s="10"/>
      <c r="C891" s="19"/>
      <c r="D891" s="10"/>
      <c r="E891" s="10"/>
      <c r="F891" s="19"/>
      <c r="G891" s="19"/>
      <c r="H891" s="19"/>
      <c r="I891" s="19"/>
      <c r="J891" s="19"/>
      <c r="K891" s="19"/>
      <c r="L891" s="19"/>
      <c r="M891" s="19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2.75" customHeight="1">
      <c r="A892" s="10"/>
      <c r="B892" s="10"/>
      <c r="C892" s="19"/>
      <c r="D892" s="10"/>
      <c r="E892" s="10"/>
      <c r="F892" s="19"/>
      <c r="G892" s="19"/>
      <c r="H892" s="19"/>
      <c r="I892" s="19"/>
      <c r="J892" s="19"/>
      <c r="K892" s="19"/>
      <c r="L892" s="19"/>
      <c r="M892" s="19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2.75" customHeight="1">
      <c r="A893" s="10"/>
      <c r="B893" s="10"/>
      <c r="C893" s="19"/>
      <c r="D893" s="10"/>
      <c r="E893" s="10"/>
      <c r="F893" s="19"/>
      <c r="G893" s="19"/>
      <c r="H893" s="19"/>
      <c r="I893" s="19"/>
      <c r="J893" s="19"/>
      <c r="K893" s="19"/>
      <c r="L893" s="19"/>
      <c r="M893" s="19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2.75" customHeight="1">
      <c r="A894" s="10"/>
      <c r="B894" s="10"/>
      <c r="C894" s="19"/>
      <c r="D894" s="10"/>
      <c r="E894" s="10"/>
      <c r="F894" s="19"/>
      <c r="G894" s="19"/>
      <c r="H894" s="19"/>
      <c r="I894" s="19"/>
      <c r="J894" s="19"/>
      <c r="K894" s="19"/>
      <c r="L894" s="19"/>
      <c r="M894" s="19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2.75" customHeight="1">
      <c r="A895" s="10"/>
      <c r="B895" s="10"/>
      <c r="C895" s="19"/>
      <c r="D895" s="10"/>
      <c r="E895" s="10"/>
      <c r="F895" s="19"/>
      <c r="G895" s="19"/>
      <c r="H895" s="19"/>
      <c r="I895" s="19"/>
      <c r="J895" s="19"/>
      <c r="K895" s="19"/>
      <c r="L895" s="19"/>
      <c r="M895" s="19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2.75" customHeight="1">
      <c r="A896" s="10"/>
      <c r="B896" s="10"/>
      <c r="C896" s="19"/>
      <c r="D896" s="10"/>
      <c r="E896" s="10"/>
      <c r="F896" s="19"/>
      <c r="G896" s="19"/>
      <c r="H896" s="19"/>
      <c r="I896" s="19"/>
      <c r="J896" s="19"/>
      <c r="K896" s="19"/>
      <c r="L896" s="19"/>
      <c r="M896" s="19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2.75" customHeight="1">
      <c r="A897" s="10"/>
      <c r="B897" s="10"/>
      <c r="C897" s="19"/>
      <c r="D897" s="10"/>
      <c r="E897" s="10"/>
      <c r="F897" s="19"/>
      <c r="G897" s="19"/>
      <c r="H897" s="19"/>
      <c r="I897" s="19"/>
      <c r="J897" s="19"/>
      <c r="K897" s="19"/>
      <c r="L897" s="19"/>
      <c r="M897" s="19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2.75" customHeight="1">
      <c r="A898" s="10"/>
      <c r="B898" s="10"/>
      <c r="C898" s="19"/>
      <c r="D898" s="10"/>
      <c r="E898" s="10"/>
      <c r="F898" s="19"/>
      <c r="G898" s="19"/>
      <c r="H898" s="19"/>
      <c r="I898" s="19"/>
      <c r="J898" s="19"/>
      <c r="K898" s="19"/>
      <c r="L898" s="19"/>
      <c r="M898" s="19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2.75" customHeight="1">
      <c r="A899" s="10"/>
      <c r="B899" s="10"/>
      <c r="C899" s="19"/>
      <c r="D899" s="10"/>
      <c r="E899" s="10"/>
      <c r="F899" s="19"/>
      <c r="G899" s="19"/>
      <c r="H899" s="19"/>
      <c r="I899" s="19"/>
      <c r="J899" s="19"/>
      <c r="K899" s="19"/>
      <c r="L899" s="19"/>
      <c r="M899" s="19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2.75" customHeight="1">
      <c r="A900" s="10"/>
      <c r="B900" s="10"/>
      <c r="C900" s="19"/>
      <c r="D900" s="10"/>
      <c r="E900" s="10"/>
      <c r="F900" s="19"/>
      <c r="G900" s="19"/>
      <c r="H900" s="19"/>
      <c r="I900" s="19"/>
      <c r="J900" s="19"/>
      <c r="K900" s="19"/>
      <c r="L900" s="19"/>
      <c r="M900" s="19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2.75" customHeight="1">
      <c r="A901" s="10"/>
      <c r="B901" s="10"/>
      <c r="C901" s="19"/>
      <c r="D901" s="10"/>
      <c r="E901" s="10"/>
      <c r="F901" s="19"/>
      <c r="G901" s="19"/>
      <c r="H901" s="19"/>
      <c r="I901" s="19"/>
      <c r="J901" s="19"/>
      <c r="K901" s="19"/>
      <c r="L901" s="19"/>
      <c r="M901" s="19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2.75" customHeight="1">
      <c r="A902" s="10"/>
      <c r="B902" s="10"/>
      <c r="C902" s="19"/>
      <c r="D902" s="10"/>
      <c r="E902" s="10"/>
      <c r="F902" s="19"/>
      <c r="G902" s="19"/>
      <c r="H902" s="19"/>
      <c r="I902" s="19"/>
      <c r="J902" s="19"/>
      <c r="K902" s="19"/>
      <c r="L902" s="19"/>
      <c r="M902" s="19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2.75" customHeight="1">
      <c r="A903" s="10"/>
      <c r="B903" s="10"/>
      <c r="C903" s="19"/>
      <c r="D903" s="10"/>
      <c r="E903" s="10"/>
      <c r="F903" s="19"/>
      <c r="G903" s="19"/>
      <c r="H903" s="19"/>
      <c r="I903" s="19"/>
      <c r="J903" s="19"/>
      <c r="K903" s="19"/>
      <c r="L903" s="19"/>
      <c r="M903" s="19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2.75" customHeight="1">
      <c r="A904" s="10"/>
      <c r="B904" s="10"/>
      <c r="C904" s="19"/>
      <c r="D904" s="10"/>
      <c r="E904" s="10"/>
      <c r="F904" s="19"/>
      <c r="G904" s="19"/>
      <c r="H904" s="19"/>
      <c r="I904" s="19"/>
      <c r="J904" s="19"/>
      <c r="K904" s="19"/>
      <c r="L904" s="19"/>
      <c r="M904" s="19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2.75" customHeight="1">
      <c r="A905" s="10"/>
      <c r="B905" s="10"/>
      <c r="C905" s="19"/>
      <c r="D905" s="10"/>
      <c r="E905" s="10"/>
      <c r="F905" s="19"/>
      <c r="G905" s="19"/>
      <c r="H905" s="19"/>
      <c r="I905" s="19"/>
      <c r="J905" s="19"/>
      <c r="K905" s="19"/>
      <c r="L905" s="19"/>
      <c r="M905" s="19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2.75" customHeight="1">
      <c r="A906" s="10"/>
      <c r="B906" s="10"/>
      <c r="C906" s="19"/>
      <c r="D906" s="10"/>
      <c r="E906" s="10"/>
      <c r="F906" s="19"/>
      <c r="G906" s="19"/>
      <c r="H906" s="19"/>
      <c r="I906" s="19"/>
      <c r="J906" s="19"/>
      <c r="K906" s="19"/>
      <c r="L906" s="19"/>
      <c r="M906" s="19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2.75" customHeight="1">
      <c r="A907" s="10"/>
      <c r="B907" s="10"/>
      <c r="C907" s="19"/>
      <c r="D907" s="10"/>
      <c r="E907" s="10"/>
      <c r="F907" s="19"/>
      <c r="G907" s="19"/>
      <c r="H907" s="19"/>
      <c r="I907" s="19"/>
      <c r="J907" s="19"/>
      <c r="K907" s="19"/>
      <c r="L907" s="19"/>
      <c r="M907" s="19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2.75" customHeight="1">
      <c r="A908" s="10"/>
      <c r="B908" s="10"/>
      <c r="C908" s="19"/>
      <c r="D908" s="10"/>
      <c r="E908" s="10"/>
      <c r="F908" s="19"/>
      <c r="G908" s="19"/>
      <c r="H908" s="19"/>
      <c r="I908" s="19"/>
      <c r="J908" s="19"/>
      <c r="K908" s="19"/>
      <c r="L908" s="19"/>
      <c r="M908" s="19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2.75" customHeight="1">
      <c r="A909" s="10"/>
      <c r="B909" s="10"/>
      <c r="C909" s="19"/>
      <c r="D909" s="10"/>
      <c r="E909" s="10"/>
      <c r="F909" s="19"/>
      <c r="G909" s="19"/>
      <c r="H909" s="19"/>
      <c r="I909" s="19"/>
      <c r="J909" s="19"/>
      <c r="K909" s="19"/>
      <c r="L909" s="19"/>
      <c r="M909" s="19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2.75" customHeight="1">
      <c r="A910" s="10"/>
      <c r="B910" s="10"/>
      <c r="C910" s="19"/>
      <c r="D910" s="10"/>
      <c r="E910" s="10"/>
      <c r="F910" s="19"/>
      <c r="G910" s="19"/>
      <c r="H910" s="19"/>
      <c r="I910" s="19"/>
      <c r="J910" s="19"/>
      <c r="K910" s="19"/>
      <c r="L910" s="19"/>
      <c r="M910" s="19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2.75" customHeight="1">
      <c r="A911" s="10"/>
      <c r="B911" s="10"/>
      <c r="C911" s="19"/>
      <c r="D911" s="10"/>
      <c r="E911" s="10"/>
      <c r="F911" s="19"/>
      <c r="G911" s="19"/>
      <c r="H911" s="19"/>
      <c r="I911" s="19"/>
      <c r="J911" s="19"/>
      <c r="K911" s="19"/>
      <c r="L911" s="19"/>
      <c r="M911" s="19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2.75" customHeight="1">
      <c r="A912" s="10"/>
      <c r="B912" s="10"/>
      <c r="C912" s="19"/>
      <c r="D912" s="10"/>
      <c r="E912" s="10"/>
      <c r="F912" s="19"/>
      <c r="G912" s="19"/>
      <c r="H912" s="19"/>
      <c r="I912" s="19"/>
      <c r="J912" s="19"/>
      <c r="K912" s="19"/>
      <c r="L912" s="19"/>
      <c r="M912" s="19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2.75" customHeight="1">
      <c r="A913" s="10"/>
      <c r="B913" s="10"/>
      <c r="C913" s="19"/>
      <c r="D913" s="10"/>
      <c r="E913" s="10"/>
      <c r="F913" s="19"/>
      <c r="G913" s="19"/>
      <c r="H913" s="19"/>
      <c r="I913" s="19"/>
      <c r="J913" s="19"/>
      <c r="K913" s="19"/>
      <c r="L913" s="19"/>
      <c r="M913" s="19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2.75" customHeight="1">
      <c r="A914" s="10"/>
      <c r="B914" s="10"/>
      <c r="C914" s="19"/>
      <c r="D914" s="10"/>
      <c r="E914" s="10"/>
      <c r="F914" s="19"/>
      <c r="G914" s="19"/>
      <c r="H914" s="19"/>
      <c r="I914" s="19"/>
      <c r="J914" s="19"/>
      <c r="K914" s="19"/>
      <c r="L914" s="19"/>
      <c r="M914" s="19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2.75" customHeight="1">
      <c r="A915" s="10"/>
      <c r="B915" s="10"/>
      <c r="C915" s="19"/>
      <c r="D915" s="10"/>
      <c r="E915" s="10"/>
      <c r="F915" s="19"/>
      <c r="G915" s="19"/>
      <c r="H915" s="19"/>
      <c r="I915" s="19"/>
      <c r="J915" s="19"/>
      <c r="K915" s="19"/>
      <c r="L915" s="19"/>
      <c r="M915" s="19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2.75" customHeight="1">
      <c r="A916" s="10"/>
      <c r="B916" s="10"/>
      <c r="C916" s="19"/>
      <c r="D916" s="10"/>
      <c r="E916" s="10"/>
      <c r="F916" s="19"/>
      <c r="G916" s="19"/>
      <c r="H916" s="19"/>
      <c r="I916" s="19"/>
      <c r="J916" s="19"/>
      <c r="K916" s="19"/>
      <c r="L916" s="19"/>
      <c r="M916" s="19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2.75" customHeight="1">
      <c r="A917" s="10"/>
      <c r="B917" s="10"/>
      <c r="C917" s="19"/>
      <c r="D917" s="10"/>
      <c r="E917" s="10"/>
      <c r="F917" s="19"/>
      <c r="G917" s="19"/>
      <c r="H917" s="19"/>
      <c r="I917" s="19"/>
      <c r="J917" s="19"/>
      <c r="K917" s="19"/>
      <c r="L917" s="19"/>
      <c r="M917" s="19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2.75" customHeight="1">
      <c r="A918" s="10"/>
      <c r="B918" s="10"/>
      <c r="C918" s="19"/>
      <c r="D918" s="10"/>
      <c r="E918" s="10"/>
      <c r="F918" s="19"/>
      <c r="G918" s="19"/>
      <c r="H918" s="19"/>
      <c r="I918" s="19"/>
      <c r="J918" s="19"/>
      <c r="K918" s="19"/>
      <c r="L918" s="19"/>
      <c r="M918" s="19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2.75" customHeight="1">
      <c r="A919" s="10"/>
      <c r="B919" s="10"/>
      <c r="C919" s="19"/>
      <c r="D919" s="10"/>
      <c r="E919" s="10"/>
      <c r="F919" s="19"/>
      <c r="G919" s="19"/>
      <c r="H919" s="19"/>
      <c r="I919" s="19"/>
      <c r="J919" s="19"/>
      <c r="K919" s="19"/>
      <c r="L919" s="19"/>
      <c r="M919" s="19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2.75" customHeight="1">
      <c r="A920" s="10"/>
      <c r="B920" s="10"/>
      <c r="C920" s="19"/>
      <c r="D920" s="10"/>
      <c r="E920" s="10"/>
      <c r="F920" s="19"/>
      <c r="G920" s="19"/>
      <c r="H920" s="19"/>
      <c r="I920" s="19"/>
      <c r="J920" s="19"/>
      <c r="K920" s="19"/>
      <c r="L920" s="19"/>
      <c r="M920" s="19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2.75" customHeight="1">
      <c r="A921" s="10"/>
      <c r="B921" s="10"/>
      <c r="C921" s="19"/>
      <c r="D921" s="10"/>
      <c r="E921" s="10"/>
      <c r="F921" s="19"/>
      <c r="G921" s="19"/>
      <c r="H921" s="19"/>
      <c r="I921" s="19"/>
      <c r="J921" s="19"/>
      <c r="K921" s="19"/>
      <c r="L921" s="19"/>
      <c r="M921" s="19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2.75" customHeight="1">
      <c r="A922" s="10"/>
      <c r="B922" s="10"/>
      <c r="C922" s="19"/>
      <c r="D922" s="10"/>
      <c r="E922" s="10"/>
      <c r="F922" s="19"/>
      <c r="G922" s="19"/>
      <c r="H922" s="19"/>
      <c r="I922" s="19"/>
      <c r="J922" s="19"/>
      <c r="K922" s="19"/>
      <c r="L922" s="19"/>
      <c r="M922" s="19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2.75" customHeight="1">
      <c r="A923" s="10"/>
      <c r="B923" s="10"/>
      <c r="C923" s="19"/>
      <c r="D923" s="10"/>
      <c r="E923" s="10"/>
      <c r="F923" s="19"/>
      <c r="G923" s="19"/>
      <c r="H923" s="19"/>
      <c r="I923" s="19"/>
      <c r="J923" s="19"/>
      <c r="K923" s="19"/>
      <c r="L923" s="19"/>
      <c r="M923" s="19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2.75" customHeight="1">
      <c r="A924" s="10"/>
      <c r="B924" s="10"/>
      <c r="C924" s="19"/>
      <c r="D924" s="10"/>
      <c r="E924" s="10"/>
      <c r="F924" s="19"/>
      <c r="G924" s="19"/>
      <c r="H924" s="19"/>
      <c r="I924" s="19"/>
      <c r="J924" s="19"/>
      <c r="K924" s="19"/>
      <c r="L924" s="19"/>
      <c r="M924" s="19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2.75" customHeight="1">
      <c r="A925" s="10"/>
      <c r="B925" s="10"/>
      <c r="C925" s="19"/>
      <c r="D925" s="10"/>
      <c r="E925" s="10"/>
      <c r="F925" s="19"/>
      <c r="G925" s="19"/>
      <c r="H925" s="19"/>
      <c r="I925" s="19"/>
      <c r="J925" s="19"/>
      <c r="K925" s="19"/>
      <c r="L925" s="19"/>
      <c r="M925" s="19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2.75" customHeight="1">
      <c r="A926" s="10"/>
      <c r="B926" s="10"/>
      <c r="C926" s="19"/>
      <c r="D926" s="10"/>
      <c r="E926" s="10"/>
      <c r="F926" s="19"/>
      <c r="G926" s="19"/>
      <c r="H926" s="19"/>
      <c r="I926" s="19"/>
      <c r="J926" s="19"/>
      <c r="K926" s="19"/>
      <c r="L926" s="19"/>
      <c r="M926" s="19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2.75" customHeight="1">
      <c r="A927" s="10"/>
      <c r="B927" s="10"/>
      <c r="C927" s="19"/>
      <c r="D927" s="10"/>
      <c r="E927" s="10"/>
      <c r="F927" s="19"/>
      <c r="G927" s="19"/>
      <c r="H927" s="19"/>
      <c r="I927" s="19"/>
      <c r="J927" s="19"/>
      <c r="K927" s="19"/>
      <c r="L927" s="19"/>
      <c r="M927" s="19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2.75" customHeight="1">
      <c r="A928" s="10"/>
      <c r="B928" s="10"/>
      <c r="C928" s="19"/>
      <c r="D928" s="10"/>
      <c r="E928" s="10"/>
      <c r="F928" s="19"/>
      <c r="G928" s="19"/>
      <c r="H928" s="19"/>
      <c r="I928" s="19"/>
      <c r="J928" s="19"/>
      <c r="K928" s="19"/>
      <c r="L928" s="19"/>
      <c r="M928" s="19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2.75" customHeight="1">
      <c r="A929" s="10"/>
      <c r="B929" s="10"/>
      <c r="C929" s="19"/>
      <c r="D929" s="10"/>
      <c r="E929" s="10"/>
      <c r="F929" s="19"/>
      <c r="G929" s="19"/>
      <c r="H929" s="19"/>
      <c r="I929" s="19"/>
      <c r="J929" s="19"/>
      <c r="K929" s="19"/>
      <c r="L929" s="19"/>
      <c r="M929" s="19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2.75" customHeight="1">
      <c r="A930" s="10"/>
      <c r="B930" s="10"/>
      <c r="C930" s="19"/>
      <c r="D930" s="10"/>
      <c r="E930" s="10"/>
      <c r="F930" s="19"/>
      <c r="G930" s="19"/>
      <c r="H930" s="19"/>
      <c r="I930" s="19"/>
      <c r="J930" s="19"/>
      <c r="K930" s="19"/>
      <c r="L930" s="19"/>
      <c r="M930" s="19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2.75" customHeight="1">
      <c r="A931" s="10"/>
      <c r="B931" s="10"/>
      <c r="C931" s="19"/>
      <c r="D931" s="10"/>
      <c r="E931" s="10"/>
      <c r="F931" s="19"/>
      <c r="G931" s="19"/>
      <c r="H931" s="19"/>
      <c r="I931" s="19"/>
      <c r="J931" s="19"/>
      <c r="K931" s="19"/>
      <c r="L931" s="19"/>
      <c r="M931" s="19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2.75" customHeight="1">
      <c r="A932" s="10"/>
      <c r="B932" s="10"/>
      <c r="C932" s="19"/>
      <c r="D932" s="10"/>
      <c r="E932" s="10"/>
      <c r="F932" s="19"/>
      <c r="G932" s="19"/>
      <c r="H932" s="19"/>
      <c r="I932" s="19"/>
      <c r="J932" s="19"/>
      <c r="K932" s="19"/>
      <c r="L932" s="19"/>
      <c r="M932" s="19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2.75" customHeight="1">
      <c r="A933" s="10"/>
      <c r="B933" s="10"/>
      <c r="C933" s="19"/>
      <c r="D933" s="10"/>
      <c r="E933" s="10"/>
      <c r="F933" s="19"/>
      <c r="G933" s="19"/>
      <c r="H933" s="19"/>
      <c r="I933" s="19"/>
      <c r="J933" s="19"/>
      <c r="K933" s="19"/>
      <c r="L933" s="19"/>
      <c r="M933" s="19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2.75" customHeight="1">
      <c r="A934" s="10"/>
      <c r="B934" s="10"/>
      <c r="C934" s="19"/>
      <c r="D934" s="10"/>
      <c r="E934" s="10"/>
      <c r="F934" s="19"/>
      <c r="G934" s="19"/>
      <c r="H934" s="19"/>
      <c r="I934" s="19"/>
      <c r="J934" s="19"/>
      <c r="K934" s="19"/>
      <c r="L934" s="19"/>
      <c r="M934" s="19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2.75" customHeight="1">
      <c r="A935" s="10"/>
      <c r="B935" s="10"/>
      <c r="C935" s="19"/>
      <c r="D935" s="10"/>
      <c r="E935" s="10"/>
      <c r="F935" s="19"/>
      <c r="G935" s="19"/>
      <c r="H935" s="19"/>
      <c r="I935" s="19"/>
      <c r="J935" s="19"/>
      <c r="K935" s="19"/>
      <c r="L935" s="19"/>
      <c r="M935" s="19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2.75" customHeight="1">
      <c r="A936" s="10"/>
      <c r="B936" s="10"/>
      <c r="C936" s="19"/>
      <c r="D936" s="10"/>
      <c r="E936" s="10"/>
      <c r="F936" s="19"/>
      <c r="G936" s="19"/>
      <c r="H936" s="19"/>
      <c r="I936" s="19"/>
      <c r="J936" s="19"/>
      <c r="K936" s="19"/>
      <c r="L936" s="19"/>
      <c r="M936" s="19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2.75" customHeight="1">
      <c r="A937" s="10"/>
      <c r="B937" s="10"/>
      <c r="C937" s="19"/>
      <c r="D937" s="10"/>
      <c r="E937" s="10"/>
      <c r="F937" s="19"/>
      <c r="G937" s="19"/>
      <c r="H937" s="19"/>
      <c r="I937" s="19"/>
      <c r="J937" s="19"/>
      <c r="K937" s="19"/>
      <c r="L937" s="19"/>
      <c r="M937" s="19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2.75" customHeight="1">
      <c r="A938" s="10"/>
      <c r="B938" s="10"/>
      <c r="C938" s="19"/>
      <c r="D938" s="10"/>
      <c r="E938" s="10"/>
      <c r="F938" s="19"/>
      <c r="G938" s="19"/>
      <c r="H938" s="19"/>
      <c r="I938" s="19"/>
      <c r="J938" s="19"/>
      <c r="K938" s="19"/>
      <c r="L938" s="19"/>
      <c r="M938" s="19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2.75" customHeight="1">
      <c r="A939" s="10"/>
      <c r="B939" s="10"/>
      <c r="C939" s="19"/>
      <c r="D939" s="10"/>
      <c r="E939" s="10"/>
      <c r="F939" s="19"/>
      <c r="G939" s="19"/>
      <c r="H939" s="19"/>
      <c r="I939" s="19"/>
      <c r="J939" s="19"/>
      <c r="K939" s="19"/>
      <c r="L939" s="19"/>
      <c r="M939" s="19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2.75" customHeight="1">
      <c r="A940" s="10"/>
      <c r="B940" s="10"/>
      <c r="C940" s="19"/>
      <c r="D940" s="10"/>
      <c r="E940" s="10"/>
      <c r="F940" s="19"/>
      <c r="G940" s="19"/>
      <c r="H940" s="19"/>
      <c r="I940" s="19"/>
      <c r="J940" s="19"/>
      <c r="K940" s="19"/>
      <c r="L940" s="19"/>
      <c r="M940" s="19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2.75" customHeight="1">
      <c r="A941" s="10"/>
      <c r="B941" s="10"/>
      <c r="C941" s="19"/>
      <c r="D941" s="10"/>
      <c r="E941" s="10"/>
      <c r="F941" s="19"/>
      <c r="G941" s="19"/>
      <c r="H941" s="19"/>
      <c r="I941" s="19"/>
      <c r="J941" s="19"/>
      <c r="K941" s="19"/>
      <c r="L941" s="19"/>
      <c r="M941" s="19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2.75" customHeight="1">
      <c r="A942" s="10"/>
      <c r="B942" s="10"/>
      <c r="C942" s="19"/>
      <c r="D942" s="10"/>
      <c r="E942" s="10"/>
      <c r="F942" s="19"/>
      <c r="G942" s="19"/>
      <c r="H942" s="19"/>
      <c r="I942" s="19"/>
      <c r="J942" s="19"/>
      <c r="K942" s="19"/>
      <c r="L942" s="19"/>
      <c r="M942" s="19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2.75" customHeight="1">
      <c r="A943" s="10"/>
      <c r="B943" s="10"/>
      <c r="C943" s="19"/>
      <c r="D943" s="10"/>
      <c r="E943" s="10"/>
      <c r="F943" s="19"/>
      <c r="G943" s="19"/>
      <c r="H943" s="19"/>
      <c r="I943" s="19"/>
      <c r="J943" s="19"/>
      <c r="K943" s="19"/>
      <c r="L943" s="19"/>
      <c r="M943" s="19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2.75" customHeight="1">
      <c r="A944" s="10"/>
      <c r="B944" s="10"/>
      <c r="C944" s="19"/>
      <c r="D944" s="10"/>
      <c r="E944" s="10"/>
      <c r="F944" s="19"/>
      <c r="G944" s="19"/>
      <c r="H944" s="19"/>
      <c r="I944" s="19"/>
      <c r="J944" s="19"/>
      <c r="K944" s="19"/>
      <c r="L944" s="19"/>
      <c r="M944" s="19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2.75" customHeight="1">
      <c r="A945" s="10"/>
      <c r="B945" s="10"/>
      <c r="C945" s="19"/>
      <c r="D945" s="10"/>
      <c r="E945" s="10"/>
      <c r="F945" s="19"/>
      <c r="G945" s="19"/>
      <c r="H945" s="19"/>
      <c r="I945" s="19"/>
      <c r="J945" s="19"/>
      <c r="K945" s="19"/>
      <c r="L945" s="19"/>
      <c r="M945" s="19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2.75" customHeight="1">
      <c r="A946" s="10"/>
      <c r="B946" s="10"/>
      <c r="C946" s="19"/>
      <c r="D946" s="10"/>
      <c r="E946" s="10"/>
      <c r="F946" s="19"/>
      <c r="G946" s="19"/>
      <c r="H946" s="19"/>
      <c r="I946" s="19"/>
      <c r="J946" s="19"/>
      <c r="K946" s="19"/>
      <c r="L946" s="19"/>
      <c r="M946" s="19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2.75" customHeight="1">
      <c r="A947" s="10"/>
      <c r="B947" s="10"/>
      <c r="C947" s="19"/>
      <c r="D947" s="10"/>
      <c r="E947" s="10"/>
      <c r="F947" s="19"/>
      <c r="G947" s="19"/>
      <c r="H947" s="19"/>
      <c r="I947" s="19"/>
      <c r="J947" s="19"/>
      <c r="K947" s="19"/>
      <c r="L947" s="19"/>
      <c r="M947" s="19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2.75" customHeight="1">
      <c r="A948" s="10"/>
      <c r="B948" s="10"/>
      <c r="C948" s="19"/>
      <c r="D948" s="10"/>
      <c r="E948" s="10"/>
      <c r="F948" s="19"/>
      <c r="G948" s="19"/>
      <c r="H948" s="19"/>
      <c r="I948" s="19"/>
      <c r="J948" s="19"/>
      <c r="K948" s="19"/>
      <c r="L948" s="19"/>
      <c r="M948" s="19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2.75" customHeight="1">
      <c r="A949" s="10"/>
      <c r="B949" s="10"/>
      <c r="C949" s="19"/>
      <c r="D949" s="10"/>
      <c r="E949" s="10"/>
      <c r="F949" s="19"/>
      <c r="G949" s="19"/>
      <c r="H949" s="19"/>
      <c r="I949" s="19"/>
      <c r="J949" s="19"/>
      <c r="K949" s="19"/>
      <c r="L949" s="19"/>
      <c r="M949" s="19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2.75" customHeight="1">
      <c r="A950" s="10"/>
      <c r="B950" s="10"/>
      <c r="C950" s="19"/>
      <c r="D950" s="10"/>
      <c r="E950" s="10"/>
      <c r="F950" s="19"/>
      <c r="G950" s="19"/>
      <c r="H950" s="19"/>
      <c r="I950" s="19"/>
      <c r="J950" s="19"/>
      <c r="K950" s="19"/>
      <c r="L950" s="19"/>
      <c r="M950" s="19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2.75" customHeight="1">
      <c r="A951" s="10"/>
      <c r="B951" s="10"/>
      <c r="C951" s="19"/>
      <c r="D951" s="10"/>
      <c r="E951" s="10"/>
      <c r="F951" s="19"/>
      <c r="G951" s="19"/>
      <c r="H951" s="19"/>
      <c r="I951" s="19"/>
      <c r="J951" s="19"/>
      <c r="K951" s="19"/>
      <c r="L951" s="19"/>
      <c r="M951" s="19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2.75" customHeight="1">
      <c r="A952" s="10"/>
      <c r="B952" s="10"/>
      <c r="C952" s="19"/>
      <c r="D952" s="10"/>
      <c r="E952" s="10"/>
      <c r="F952" s="19"/>
      <c r="G952" s="19"/>
      <c r="H952" s="19"/>
      <c r="I952" s="19"/>
      <c r="J952" s="19"/>
      <c r="K952" s="19"/>
      <c r="L952" s="19"/>
      <c r="M952" s="19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2.75" customHeight="1">
      <c r="A953" s="10"/>
      <c r="B953" s="10"/>
      <c r="C953" s="19"/>
      <c r="D953" s="10"/>
      <c r="E953" s="10"/>
      <c r="F953" s="19"/>
      <c r="G953" s="19"/>
      <c r="H953" s="19"/>
      <c r="I953" s="19"/>
      <c r="J953" s="19"/>
      <c r="K953" s="19"/>
      <c r="L953" s="19"/>
      <c r="M953" s="19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2.75" customHeight="1">
      <c r="A954" s="10"/>
      <c r="B954" s="10"/>
      <c r="C954" s="19"/>
      <c r="D954" s="10"/>
      <c r="E954" s="10"/>
      <c r="F954" s="19"/>
      <c r="G954" s="19"/>
      <c r="H954" s="19"/>
      <c r="I954" s="19"/>
      <c r="J954" s="19"/>
      <c r="K954" s="19"/>
      <c r="L954" s="19"/>
      <c r="M954" s="19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2.75" customHeight="1">
      <c r="A955" s="10"/>
      <c r="B955" s="10"/>
      <c r="C955" s="19"/>
      <c r="D955" s="10"/>
      <c r="E955" s="10"/>
      <c r="F955" s="19"/>
      <c r="G955" s="19"/>
      <c r="H955" s="19"/>
      <c r="I955" s="19"/>
      <c r="J955" s="19"/>
      <c r="K955" s="19"/>
      <c r="L955" s="19"/>
      <c r="M955" s="19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2.75" customHeight="1">
      <c r="A956" s="10"/>
      <c r="B956" s="10"/>
      <c r="C956" s="19"/>
      <c r="D956" s="10"/>
      <c r="E956" s="10"/>
      <c r="F956" s="19"/>
      <c r="G956" s="19"/>
      <c r="H956" s="19"/>
      <c r="I956" s="19"/>
      <c r="J956" s="19"/>
      <c r="K956" s="19"/>
      <c r="L956" s="19"/>
      <c r="M956" s="19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2.75" customHeight="1">
      <c r="A957" s="10"/>
      <c r="B957" s="10"/>
      <c r="C957" s="19"/>
      <c r="D957" s="10"/>
      <c r="E957" s="10"/>
      <c r="F957" s="19"/>
      <c r="G957" s="19"/>
      <c r="H957" s="19"/>
      <c r="I957" s="19"/>
      <c r="J957" s="19"/>
      <c r="K957" s="19"/>
      <c r="L957" s="19"/>
      <c r="M957" s="19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2.75" customHeight="1">
      <c r="A958" s="10"/>
      <c r="B958" s="10"/>
      <c r="C958" s="19"/>
      <c r="D958" s="10"/>
      <c r="E958" s="10"/>
      <c r="F958" s="19"/>
      <c r="G958" s="19"/>
      <c r="H958" s="19"/>
      <c r="I958" s="19"/>
      <c r="J958" s="19"/>
      <c r="K958" s="19"/>
      <c r="L958" s="19"/>
      <c r="M958" s="19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2.75" customHeight="1">
      <c r="A959" s="10"/>
      <c r="B959" s="10"/>
      <c r="C959" s="19"/>
      <c r="D959" s="10"/>
      <c r="E959" s="10"/>
      <c r="F959" s="19"/>
      <c r="G959" s="19"/>
      <c r="H959" s="19"/>
      <c r="I959" s="19"/>
      <c r="J959" s="19"/>
      <c r="K959" s="19"/>
      <c r="L959" s="19"/>
      <c r="M959" s="19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2.75" customHeight="1">
      <c r="A960" s="10"/>
      <c r="B960" s="10"/>
      <c r="C960" s="19"/>
      <c r="D960" s="10"/>
      <c r="E960" s="10"/>
      <c r="F960" s="19"/>
      <c r="G960" s="19"/>
      <c r="H960" s="19"/>
      <c r="I960" s="19"/>
      <c r="J960" s="19"/>
      <c r="K960" s="19"/>
      <c r="L960" s="19"/>
      <c r="M960" s="19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2.75" customHeight="1">
      <c r="A961" s="10"/>
      <c r="B961" s="10"/>
      <c r="C961" s="19"/>
      <c r="D961" s="10"/>
      <c r="E961" s="10"/>
      <c r="F961" s="19"/>
      <c r="G961" s="19"/>
      <c r="H961" s="19"/>
      <c r="I961" s="19"/>
      <c r="J961" s="19"/>
      <c r="K961" s="19"/>
      <c r="L961" s="19"/>
      <c r="M961" s="19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2.75" customHeight="1">
      <c r="A962" s="10"/>
      <c r="B962" s="10"/>
      <c r="C962" s="19"/>
      <c r="D962" s="10"/>
      <c r="E962" s="10"/>
      <c r="F962" s="19"/>
      <c r="G962" s="19"/>
      <c r="H962" s="19"/>
      <c r="I962" s="19"/>
      <c r="J962" s="19"/>
      <c r="K962" s="19"/>
      <c r="L962" s="19"/>
      <c r="M962" s="19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2.75" customHeight="1">
      <c r="A963" s="10"/>
      <c r="B963" s="10"/>
      <c r="C963" s="19"/>
      <c r="D963" s="10"/>
      <c r="E963" s="10"/>
      <c r="F963" s="19"/>
      <c r="G963" s="19"/>
      <c r="H963" s="19"/>
      <c r="I963" s="19"/>
      <c r="J963" s="19"/>
      <c r="K963" s="19"/>
      <c r="L963" s="19"/>
      <c r="M963" s="19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2.75" customHeight="1">
      <c r="A964" s="10"/>
      <c r="B964" s="10"/>
      <c r="C964" s="19"/>
      <c r="D964" s="10"/>
      <c r="E964" s="10"/>
      <c r="F964" s="19"/>
      <c r="G964" s="19"/>
      <c r="H964" s="19"/>
      <c r="I964" s="19"/>
      <c r="J964" s="19"/>
      <c r="K964" s="19"/>
      <c r="L964" s="19"/>
      <c r="M964" s="19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2.75" customHeight="1">
      <c r="A965" s="10"/>
      <c r="B965" s="10"/>
      <c r="C965" s="19"/>
      <c r="D965" s="10"/>
      <c r="E965" s="10"/>
      <c r="F965" s="19"/>
      <c r="G965" s="19"/>
      <c r="H965" s="19"/>
      <c r="I965" s="19"/>
      <c r="J965" s="19"/>
      <c r="K965" s="19"/>
      <c r="L965" s="19"/>
      <c r="M965" s="19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2.75" customHeight="1">
      <c r="A966" s="10"/>
      <c r="B966" s="10"/>
      <c r="C966" s="19"/>
      <c r="D966" s="10"/>
      <c r="E966" s="10"/>
      <c r="F966" s="19"/>
      <c r="G966" s="19"/>
      <c r="H966" s="19"/>
      <c r="I966" s="19"/>
      <c r="J966" s="19"/>
      <c r="K966" s="19"/>
      <c r="L966" s="19"/>
      <c r="M966" s="19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2.75" customHeight="1">
      <c r="A967" s="10"/>
      <c r="B967" s="10"/>
      <c r="C967" s="19"/>
      <c r="D967" s="10"/>
      <c r="E967" s="10"/>
      <c r="F967" s="19"/>
      <c r="G967" s="19"/>
      <c r="H967" s="19"/>
      <c r="I967" s="19"/>
      <c r="J967" s="19"/>
      <c r="K967" s="19"/>
      <c r="L967" s="19"/>
      <c r="M967" s="19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2.75" customHeight="1">
      <c r="A968" s="10"/>
      <c r="B968" s="10"/>
      <c r="C968" s="19"/>
      <c r="D968" s="10"/>
      <c r="E968" s="10"/>
      <c r="F968" s="19"/>
      <c r="G968" s="19"/>
      <c r="H968" s="19"/>
      <c r="I968" s="19"/>
      <c r="J968" s="19"/>
      <c r="K968" s="19"/>
      <c r="L968" s="19"/>
      <c r="M968" s="19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2.75" customHeight="1">
      <c r="A969" s="10"/>
      <c r="B969" s="10"/>
      <c r="C969" s="19"/>
      <c r="D969" s="10"/>
      <c r="E969" s="10"/>
      <c r="F969" s="19"/>
      <c r="G969" s="19"/>
      <c r="H969" s="19"/>
      <c r="I969" s="19"/>
      <c r="J969" s="19"/>
      <c r="K969" s="19"/>
      <c r="L969" s="19"/>
      <c r="M969" s="19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2.75" customHeight="1">
      <c r="A970" s="10"/>
      <c r="B970" s="10"/>
      <c r="C970" s="19"/>
      <c r="D970" s="10"/>
      <c r="E970" s="10"/>
      <c r="F970" s="19"/>
      <c r="G970" s="19"/>
      <c r="H970" s="19"/>
      <c r="I970" s="19"/>
      <c r="J970" s="19"/>
      <c r="K970" s="19"/>
      <c r="L970" s="19"/>
      <c r="M970" s="19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2.75" customHeight="1">
      <c r="A971" s="10"/>
      <c r="B971" s="10"/>
      <c r="C971" s="19"/>
      <c r="D971" s="10"/>
      <c r="E971" s="10"/>
      <c r="F971" s="19"/>
      <c r="G971" s="19"/>
      <c r="H971" s="19"/>
      <c r="I971" s="19"/>
      <c r="J971" s="19"/>
      <c r="K971" s="19"/>
      <c r="L971" s="19"/>
      <c r="M971" s="19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2.75" customHeight="1">
      <c r="A972" s="10"/>
      <c r="B972" s="10"/>
      <c r="C972" s="19"/>
      <c r="D972" s="10"/>
      <c r="E972" s="10"/>
      <c r="F972" s="19"/>
      <c r="G972" s="19"/>
      <c r="H972" s="19"/>
      <c r="I972" s="19"/>
      <c r="J972" s="19"/>
      <c r="K972" s="19"/>
      <c r="L972" s="19"/>
      <c r="M972" s="19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2.75" customHeight="1">
      <c r="A973" s="10"/>
      <c r="B973" s="10"/>
      <c r="C973" s="19"/>
      <c r="D973" s="10"/>
      <c r="E973" s="10"/>
      <c r="F973" s="19"/>
      <c r="G973" s="19"/>
      <c r="H973" s="19"/>
      <c r="I973" s="19"/>
      <c r="J973" s="19"/>
      <c r="K973" s="19"/>
      <c r="L973" s="19"/>
      <c r="M973" s="19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2.75" customHeight="1">
      <c r="A974" s="10"/>
      <c r="B974" s="10"/>
      <c r="C974" s="19"/>
      <c r="D974" s="10"/>
      <c r="E974" s="10"/>
      <c r="F974" s="19"/>
      <c r="G974" s="19"/>
      <c r="H974" s="19"/>
      <c r="I974" s="19"/>
      <c r="J974" s="19"/>
      <c r="K974" s="19"/>
      <c r="L974" s="19"/>
      <c r="M974" s="19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2.75" customHeight="1">
      <c r="A975" s="10"/>
      <c r="B975" s="10"/>
      <c r="C975" s="19"/>
      <c r="D975" s="10"/>
      <c r="E975" s="10"/>
      <c r="F975" s="19"/>
      <c r="G975" s="19"/>
      <c r="H975" s="19"/>
      <c r="I975" s="19"/>
      <c r="J975" s="19"/>
      <c r="K975" s="19"/>
      <c r="L975" s="19"/>
      <c r="M975" s="19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2.75" customHeight="1">
      <c r="A976" s="10"/>
      <c r="B976" s="10"/>
      <c r="C976" s="19"/>
      <c r="D976" s="10"/>
      <c r="E976" s="10"/>
      <c r="F976" s="19"/>
      <c r="G976" s="19"/>
      <c r="H976" s="19"/>
      <c r="I976" s="19"/>
      <c r="J976" s="19"/>
      <c r="K976" s="19"/>
      <c r="L976" s="19"/>
      <c r="M976" s="19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2.75" customHeight="1">
      <c r="A977" s="10"/>
      <c r="B977" s="10"/>
      <c r="C977" s="19"/>
      <c r="D977" s="10"/>
      <c r="E977" s="10"/>
      <c r="F977" s="19"/>
      <c r="G977" s="19"/>
      <c r="H977" s="19"/>
      <c r="I977" s="19"/>
      <c r="J977" s="19"/>
      <c r="K977" s="19"/>
      <c r="L977" s="19"/>
      <c r="M977" s="19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2.75" customHeight="1">
      <c r="A978" s="10"/>
      <c r="B978" s="10"/>
      <c r="C978" s="19"/>
      <c r="D978" s="10"/>
      <c r="E978" s="10"/>
      <c r="F978" s="19"/>
      <c r="G978" s="19"/>
      <c r="H978" s="19"/>
      <c r="I978" s="19"/>
      <c r="J978" s="19"/>
      <c r="K978" s="19"/>
      <c r="L978" s="19"/>
      <c r="M978" s="19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2.75" customHeight="1">
      <c r="A979" s="10"/>
      <c r="B979" s="10"/>
      <c r="C979" s="19"/>
      <c r="D979" s="10"/>
      <c r="E979" s="10"/>
      <c r="F979" s="19"/>
      <c r="G979" s="19"/>
      <c r="H979" s="19"/>
      <c r="I979" s="19"/>
      <c r="J979" s="19"/>
      <c r="K979" s="19"/>
      <c r="L979" s="19"/>
      <c r="M979" s="19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2.75" customHeight="1">
      <c r="A980" s="10"/>
      <c r="B980" s="10"/>
      <c r="C980" s="19"/>
      <c r="D980" s="10"/>
      <c r="E980" s="10"/>
      <c r="F980" s="19"/>
      <c r="G980" s="19"/>
      <c r="H980" s="19"/>
      <c r="I980" s="19"/>
      <c r="J980" s="19"/>
      <c r="K980" s="19"/>
      <c r="L980" s="19"/>
      <c r="M980" s="19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2.75" customHeight="1">
      <c r="A981" s="10"/>
      <c r="B981" s="10"/>
      <c r="C981" s="19"/>
      <c r="D981" s="10"/>
      <c r="E981" s="10"/>
      <c r="F981" s="19"/>
      <c r="G981" s="19"/>
      <c r="H981" s="19"/>
      <c r="I981" s="19"/>
      <c r="J981" s="19"/>
      <c r="K981" s="19"/>
      <c r="L981" s="19"/>
      <c r="M981" s="19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2.75" customHeight="1">
      <c r="A982" s="10"/>
      <c r="B982" s="10"/>
      <c r="C982" s="19"/>
      <c r="D982" s="10"/>
      <c r="E982" s="10"/>
      <c r="F982" s="19"/>
      <c r="G982" s="19"/>
      <c r="H982" s="19"/>
      <c r="I982" s="19"/>
      <c r="J982" s="19"/>
      <c r="K982" s="19"/>
      <c r="L982" s="19"/>
      <c r="M982" s="19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2.75" customHeight="1">
      <c r="A983" s="10"/>
      <c r="B983" s="10"/>
      <c r="C983" s="19"/>
      <c r="D983" s="10"/>
      <c r="E983" s="10"/>
      <c r="F983" s="19"/>
      <c r="G983" s="19"/>
      <c r="H983" s="19"/>
      <c r="I983" s="19"/>
      <c r="J983" s="19"/>
      <c r="K983" s="19"/>
      <c r="L983" s="19"/>
      <c r="M983" s="19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2.75" customHeight="1">
      <c r="A984" s="10"/>
      <c r="B984" s="10"/>
      <c r="C984" s="19"/>
      <c r="D984" s="10"/>
      <c r="E984" s="10"/>
      <c r="F984" s="19"/>
      <c r="G984" s="19"/>
      <c r="H984" s="19"/>
      <c r="I984" s="19"/>
      <c r="J984" s="19"/>
      <c r="K984" s="19"/>
      <c r="L984" s="19"/>
      <c r="M984" s="19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2.75" customHeight="1">
      <c r="A985" s="10"/>
      <c r="B985" s="10"/>
      <c r="C985" s="19"/>
      <c r="D985" s="10"/>
      <c r="E985" s="10"/>
      <c r="F985" s="19"/>
      <c r="G985" s="19"/>
      <c r="H985" s="19"/>
      <c r="I985" s="19"/>
      <c r="J985" s="19"/>
      <c r="K985" s="19"/>
      <c r="L985" s="19"/>
      <c r="M985" s="19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2.75" customHeight="1">
      <c r="A986" s="10"/>
      <c r="B986" s="10"/>
      <c r="C986" s="19"/>
      <c r="D986" s="10"/>
      <c r="E986" s="10"/>
      <c r="F986" s="19"/>
      <c r="G986" s="19"/>
      <c r="H986" s="19"/>
      <c r="I986" s="19"/>
      <c r="J986" s="19"/>
      <c r="K986" s="19"/>
      <c r="L986" s="19"/>
      <c r="M986" s="19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2.75" customHeight="1">
      <c r="A987" s="10"/>
      <c r="B987" s="10"/>
      <c r="C987" s="19"/>
      <c r="D987" s="10"/>
      <c r="E987" s="10"/>
      <c r="F987" s="19"/>
      <c r="G987" s="19"/>
      <c r="H987" s="19"/>
      <c r="I987" s="19"/>
      <c r="J987" s="19"/>
      <c r="K987" s="19"/>
      <c r="L987" s="19"/>
      <c r="M987" s="19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2.75" customHeight="1">
      <c r="A988" s="10"/>
      <c r="B988" s="10"/>
      <c r="C988" s="19"/>
      <c r="D988" s="10"/>
      <c r="E988" s="10"/>
      <c r="F988" s="19"/>
      <c r="G988" s="19"/>
      <c r="H988" s="19"/>
      <c r="I988" s="19"/>
      <c r="J988" s="19"/>
      <c r="K988" s="19"/>
      <c r="L988" s="19"/>
      <c r="M988" s="19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2.75" customHeight="1">
      <c r="A989" s="10"/>
      <c r="B989" s="10"/>
      <c r="C989" s="19"/>
      <c r="D989" s="10"/>
      <c r="E989" s="10"/>
      <c r="F989" s="19"/>
      <c r="G989" s="19"/>
      <c r="H989" s="19"/>
      <c r="I989" s="19"/>
      <c r="J989" s="19"/>
      <c r="K989" s="19"/>
      <c r="L989" s="19"/>
      <c r="M989" s="19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2.75" customHeight="1">
      <c r="A990" s="10"/>
      <c r="B990" s="10"/>
      <c r="C990" s="19"/>
      <c r="D990" s="10"/>
      <c r="E990" s="10"/>
      <c r="F990" s="19"/>
      <c r="G990" s="19"/>
      <c r="H990" s="19"/>
      <c r="I990" s="19"/>
      <c r="J990" s="19"/>
      <c r="K990" s="19"/>
      <c r="L990" s="19"/>
      <c r="M990" s="19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2.75" customHeight="1">
      <c r="A991" s="10"/>
      <c r="B991" s="10"/>
      <c r="C991" s="19"/>
      <c r="D991" s="10"/>
      <c r="E991" s="10"/>
      <c r="F991" s="19"/>
      <c r="G991" s="19"/>
      <c r="H991" s="19"/>
      <c r="I991" s="19"/>
      <c r="J991" s="19"/>
      <c r="K991" s="19"/>
      <c r="L991" s="19"/>
      <c r="M991" s="19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2.75" customHeight="1">
      <c r="A992" s="10"/>
      <c r="B992" s="10"/>
      <c r="C992" s="19"/>
      <c r="D992" s="10"/>
      <c r="E992" s="10"/>
      <c r="F992" s="19"/>
      <c r="G992" s="19"/>
      <c r="H992" s="19"/>
      <c r="I992" s="19"/>
      <c r="J992" s="19"/>
      <c r="K992" s="19"/>
      <c r="L992" s="19"/>
      <c r="M992" s="19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2.75" customHeight="1">
      <c r="A993" s="10"/>
      <c r="B993" s="10"/>
      <c r="C993" s="19"/>
      <c r="D993" s="10"/>
      <c r="E993" s="10"/>
      <c r="F993" s="19"/>
      <c r="G993" s="19"/>
      <c r="H993" s="19"/>
      <c r="I993" s="19"/>
      <c r="J993" s="19"/>
      <c r="K993" s="19"/>
      <c r="L993" s="19"/>
      <c r="M993" s="19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2.75" customHeight="1">
      <c r="A994" s="10"/>
      <c r="B994" s="10"/>
      <c r="C994" s="19"/>
      <c r="D994" s="10"/>
      <c r="E994" s="10"/>
      <c r="F994" s="19"/>
      <c r="G994" s="19"/>
      <c r="H994" s="19"/>
      <c r="I994" s="19"/>
      <c r="J994" s="19"/>
      <c r="K994" s="19"/>
      <c r="L994" s="19"/>
      <c r="M994" s="19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2.75" customHeight="1">
      <c r="A995" s="10"/>
      <c r="B995" s="10"/>
      <c r="C995" s="19"/>
      <c r="D995" s="10"/>
      <c r="E995" s="10"/>
      <c r="F995" s="19"/>
      <c r="G995" s="19"/>
      <c r="H995" s="19"/>
      <c r="I995" s="19"/>
      <c r="J995" s="19"/>
      <c r="K995" s="19"/>
      <c r="L995" s="19"/>
      <c r="M995" s="19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2.75" customHeight="1">
      <c r="A996" s="10"/>
      <c r="B996" s="10"/>
      <c r="C996" s="19"/>
      <c r="D996" s="10"/>
      <c r="E996" s="10"/>
      <c r="F996" s="19"/>
      <c r="G996" s="19"/>
      <c r="H996" s="19"/>
      <c r="I996" s="19"/>
      <c r="J996" s="19"/>
      <c r="K996" s="19"/>
      <c r="L996" s="19"/>
      <c r="M996" s="19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2.75" customHeight="1">
      <c r="A997" s="10"/>
      <c r="B997" s="10"/>
      <c r="C997" s="19"/>
      <c r="D997" s="10"/>
      <c r="E997" s="10"/>
      <c r="F997" s="19"/>
      <c r="G997" s="19"/>
      <c r="H997" s="19"/>
      <c r="I997" s="19"/>
      <c r="J997" s="19"/>
      <c r="K997" s="19"/>
      <c r="L997" s="19"/>
      <c r="M997" s="19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2.75" customHeight="1">
      <c r="A998" s="10"/>
      <c r="B998" s="10"/>
      <c r="C998" s="19"/>
      <c r="D998" s="10"/>
      <c r="E998" s="10"/>
      <c r="F998" s="19"/>
      <c r="G998" s="19"/>
      <c r="H998" s="19"/>
      <c r="I998" s="19"/>
      <c r="J998" s="19"/>
      <c r="K998" s="19"/>
      <c r="L998" s="19"/>
      <c r="M998" s="19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2.75" customHeight="1">
      <c r="A999" s="10"/>
      <c r="B999" s="10"/>
      <c r="C999" s="19"/>
      <c r="D999" s="10"/>
      <c r="E999" s="10"/>
      <c r="F999" s="19"/>
      <c r="G999" s="19"/>
      <c r="H999" s="19"/>
      <c r="I999" s="19"/>
      <c r="J999" s="19"/>
      <c r="K999" s="19"/>
      <c r="L999" s="19"/>
      <c r="M999" s="19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2.75" customHeight="1">
      <c r="A1000" s="10"/>
      <c r="B1000" s="10"/>
      <c r="C1000" s="19"/>
      <c r="D1000" s="10"/>
      <c r="E1000" s="10"/>
      <c r="F1000" s="19"/>
      <c r="G1000" s="19"/>
      <c r="H1000" s="19"/>
      <c r="I1000" s="19"/>
      <c r="J1000" s="19"/>
      <c r="K1000" s="19"/>
      <c r="L1000" s="19"/>
      <c r="M1000" s="19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sheetProtection algorithmName="SHA-512" hashValue="OoPEfkuJoPY4YC5XjfgUSdT5I+2Xfb8wb22Q/QKAPJTruEQdLkGH0a9R/U11PhPX5xiDIAfx8acmEGxkMl/nxA==" saltValue="L6RfEsaKBGDAGh6MqcapnA==" spinCount="100000" sheet="1" objects="1" scenarios="1"/>
  <mergeCells count="6">
    <mergeCell ref="B17:C17"/>
    <mergeCell ref="B2:C2"/>
    <mergeCell ref="E2:M2"/>
    <mergeCell ref="B7:C7"/>
    <mergeCell ref="E10:M10"/>
    <mergeCell ref="B12:C12"/>
  </mergeCells>
  <pageMargins left="0.7" right="0.7" top="0.75" bottom="0.75" header="0" footer="0"/>
  <pageSetup scale="67" orientation="portrait" r:id="rId1"/>
  <colBreaks count="1" manualBreakCount="1">
    <brk id="4" min="1" max="2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Z1000"/>
  <sheetViews>
    <sheetView showGridLines="0" showRowColHeaders="0" tabSelected="1" zoomScaleNormal="100" zoomScaleSheetLayoutView="110" workbookViewId="0">
      <selection activeCell="K10" sqref="K10"/>
    </sheetView>
  </sheetViews>
  <sheetFormatPr baseColWidth="10" defaultColWidth="12.625" defaultRowHeight="15" customHeight="1"/>
  <cols>
    <col min="1" max="1" width="4.25" customWidth="1"/>
    <col min="2" max="2" width="22.75" customWidth="1"/>
    <col min="3" max="9" width="10" customWidth="1"/>
    <col min="10" max="10" width="10.875" customWidth="1"/>
    <col min="11" max="26" width="9.375" customWidth="1"/>
  </cols>
  <sheetData>
    <row r="1" spans="1:26" ht="12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2.75" customHeight="1">
      <c r="A2" s="10"/>
      <c r="B2" s="127" t="s">
        <v>13</v>
      </c>
      <c r="C2" s="129"/>
      <c r="D2" s="129"/>
      <c r="E2" s="129"/>
      <c r="F2" s="129"/>
      <c r="G2" s="129"/>
      <c r="H2" s="129"/>
      <c r="I2" s="129"/>
      <c r="J2" s="128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2.75" customHeight="1">
      <c r="A3" s="10"/>
      <c r="B3" s="11" t="s">
        <v>14</v>
      </c>
      <c r="C3" s="124" t="s">
        <v>15</v>
      </c>
      <c r="D3" s="124" t="s">
        <v>16</v>
      </c>
      <c r="E3" s="124" t="s">
        <v>17</v>
      </c>
      <c r="F3" s="124" t="s">
        <v>18</v>
      </c>
      <c r="G3" s="124" t="s">
        <v>19</v>
      </c>
      <c r="H3" s="124" t="s">
        <v>20</v>
      </c>
      <c r="I3" s="124" t="s">
        <v>21</v>
      </c>
      <c r="J3" s="124" t="s">
        <v>22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2.75" customHeight="1">
      <c r="A4" s="10"/>
      <c r="B4" s="12" t="s">
        <v>23</v>
      </c>
      <c r="C4" s="125">
        <v>1</v>
      </c>
      <c r="D4" s="125">
        <v>1</v>
      </c>
      <c r="E4" s="125">
        <v>1</v>
      </c>
      <c r="F4" s="125">
        <v>1</v>
      </c>
      <c r="G4" s="125">
        <v>1</v>
      </c>
      <c r="H4" s="125">
        <v>1</v>
      </c>
      <c r="I4" s="125">
        <v>1</v>
      </c>
      <c r="J4" s="125">
        <v>1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2.75" customHeight="1">
      <c r="A5" s="10"/>
      <c r="B5" s="12" t="s">
        <v>24</v>
      </c>
      <c r="C5" s="125">
        <v>1</v>
      </c>
      <c r="D5" s="125">
        <v>1</v>
      </c>
      <c r="E5" s="125">
        <v>1</v>
      </c>
      <c r="F5" s="125">
        <v>1</v>
      </c>
      <c r="G5" s="125">
        <v>1</v>
      </c>
      <c r="H5" s="125">
        <v>1</v>
      </c>
      <c r="I5" s="125">
        <v>1</v>
      </c>
      <c r="J5" s="125">
        <v>1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2.75" customHeight="1">
      <c r="A6" s="10"/>
      <c r="B6" s="12" t="s">
        <v>25</v>
      </c>
      <c r="C6" s="125">
        <v>1</v>
      </c>
      <c r="D6" s="125">
        <v>1</v>
      </c>
      <c r="E6" s="125">
        <v>1</v>
      </c>
      <c r="F6" s="125">
        <v>1</v>
      </c>
      <c r="G6" s="125">
        <v>1</v>
      </c>
      <c r="H6" s="125">
        <v>1</v>
      </c>
      <c r="I6" s="125">
        <v>1</v>
      </c>
      <c r="J6" s="125">
        <v>1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2.75" customHeight="1">
      <c r="A7" s="10"/>
      <c r="B7" s="12" t="s">
        <v>26</v>
      </c>
      <c r="C7" s="125">
        <v>1</v>
      </c>
      <c r="D7" s="125">
        <v>1</v>
      </c>
      <c r="E7" s="125">
        <v>1</v>
      </c>
      <c r="F7" s="125">
        <v>1</v>
      </c>
      <c r="G7" s="126">
        <v>1</v>
      </c>
      <c r="H7" s="125">
        <v>1</v>
      </c>
      <c r="I7" s="125">
        <v>1</v>
      </c>
      <c r="J7" s="125">
        <v>1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.7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.7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 customHeight="1">
      <c r="A10" s="10"/>
      <c r="B10" s="14" t="s">
        <v>27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.7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2.75" customHeight="1">
      <c r="A12" s="10"/>
      <c r="B12" s="10" t="s">
        <v>28</v>
      </c>
      <c r="C12" s="10"/>
      <c r="D12" s="10"/>
      <c r="E12" s="10"/>
      <c r="F12" s="10"/>
      <c r="G12" s="15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2.75" customHeight="1">
      <c r="A14" s="10"/>
      <c r="B14" s="10" t="s">
        <v>29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2.75" customHeight="1">
      <c r="A15" s="10"/>
      <c r="B15" s="10" t="s">
        <v>30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2.75" customHeight="1">
      <c r="A16" s="10"/>
      <c r="B16" s="10" t="s">
        <v>31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.7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2.7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2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2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2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2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2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2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2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2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2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2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2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2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2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sheetProtection algorithmName="SHA-512" hashValue="JLEEswy6eaYqmuVdFQpHKflurbXAK3whcyV8yWpfs7fTcqDlErbTJJyM3qL8RAJwojIWpFfN5sMoqmnDtlR6ig==" saltValue="xYRIBn9UTpVCor0HuDpb7g==" spinCount="100000" sheet="1" objects="1" scenarios="1"/>
  <mergeCells count="1">
    <mergeCell ref="B2:J2"/>
  </mergeCells>
  <pageMargins left="0.7" right="0.7" top="0.75" bottom="0.75" header="0" footer="0"/>
  <pageSetup scale="6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Restablecer">
                <anchor moveWithCells="1" sizeWithCells="1">
                  <from>
                    <xdr:col>10</xdr:col>
                    <xdr:colOff>390525</xdr:colOff>
                    <xdr:row>1</xdr:row>
                    <xdr:rowOff>133350</xdr:rowOff>
                  </from>
                  <to>
                    <xdr:col>11</xdr:col>
                    <xdr:colOff>571500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showRowColHeaders="0" zoomScaleNormal="100" workbookViewId="0">
      <selection activeCell="D20" sqref="D20"/>
    </sheetView>
  </sheetViews>
  <sheetFormatPr baseColWidth="10" defaultColWidth="12.625" defaultRowHeight="15" customHeight="1"/>
  <cols>
    <col min="1" max="1" width="5.875" customWidth="1"/>
    <col min="2" max="2" width="32.375" customWidth="1"/>
    <col min="3" max="10" width="11.25" customWidth="1"/>
    <col min="11" max="26" width="9.375" customWidth="1"/>
  </cols>
  <sheetData>
    <row r="1" spans="1:26" ht="12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2.75" customHeight="1">
      <c r="A2" s="10"/>
      <c r="B2" s="127" t="s">
        <v>32</v>
      </c>
      <c r="C2" s="129"/>
      <c r="D2" s="129"/>
      <c r="E2" s="129"/>
      <c r="F2" s="129"/>
      <c r="G2" s="129"/>
      <c r="H2" s="129"/>
      <c r="I2" s="129"/>
      <c r="J2" s="128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2.75" customHeight="1">
      <c r="A3" s="10"/>
      <c r="B3" s="11" t="s">
        <v>33</v>
      </c>
      <c r="C3" s="11" t="s">
        <v>15</v>
      </c>
      <c r="D3" s="11" t="s">
        <v>16</v>
      </c>
      <c r="E3" s="11" t="s">
        <v>17</v>
      </c>
      <c r="F3" s="11" t="s">
        <v>18</v>
      </c>
      <c r="G3" s="11" t="s">
        <v>19</v>
      </c>
      <c r="H3" s="11" t="s">
        <v>20</v>
      </c>
      <c r="I3" s="11" t="s">
        <v>21</v>
      </c>
      <c r="J3" s="11" t="s">
        <v>22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2.75" customHeight="1">
      <c r="A4" s="10"/>
      <c r="B4" s="12" t="s">
        <v>34</v>
      </c>
      <c r="C4" s="16">
        <f>'Hoja de datos'!$C$8*Comando!C5</f>
        <v>17600</v>
      </c>
      <c r="D4" s="16">
        <f>'Hoja de datos'!$C$8*Comando!D5</f>
        <v>17600</v>
      </c>
      <c r="E4" s="16">
        <f>'Hoja de datos'!$C$8*Comando!E5</f>
        <v>17600</v>
      </c>
      <c r="F4" s="16">
        <f>'Hoja de datos'!$C$8*Comando!F5</f>
        <v>17600</v>
      </c>
      <c r="G4" s="16">
        <f>'Hoja de datos'!$C$8*Comando!G5</f>
        <v>17600</v>
      </c>
      <c r="H4" s="16">
        <f>'Hoja de datos'!$C$8*Comando!H5</f>
        <v>17600</v>
      </c>
      <c r="I4" s="16">
        <f>'Hoja de datos'!$C$8*Comando!I5</f>
        <v>17600</v>
      </c>
      <c r="J4" s="16">
        <f>'Hoja de datos'!$C$8*Comando!J5</f>
        <v>17600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2.75" customHeight="1">
      <c r="A5" s="10"/>
      <c r="B5" s="12" t="s">
        <v>35</v>
      </c>
      <c r="C5" s="17">
        <f>'Hoja de datos'!$C$9</f>
        <v>0.15</v>
      </c>
      <c r="D5" s="17">
        <f>'Hoja de datos'!$C$9</f>
        <v>0.15</v>
      </c>
      <c r="E5" s="17">
        <f>'Hoja de datos'!$C$9</f>
        <v>0.15</v>
      </c>
      <c r="F5" s="17">
        <f>'Hoja de datos'!$C$9</f>
        <v>0.15</v>
      </c>
      <c r="G5" s="17">
        <f>'Hoja de datos'!$C$9</f>
        <v>0.15</v>
      </c>
      <c r="H5" s="17">
        <f>'Hoja de datos'!$C$9</f>
        <v>0.15</v>
      </c>
      <c r="I5" s="17">
        <f>'Hoja de datos'!$C$9</f>
        <v>0.15</v>
      </c>
      <c r="J5" s="17">
        <f>'Hoja de datos'!$C$9</f>
        <v>0.15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2.75" customHeight="1">
      <c r="A6" s="10"/>
      <c r="B6" s="12" t="s">
        <v>36</v>
      </c>
      <c r="C6" s="16">
        <f>'Hoja de datos'!$C$10*Comando!C6</f>
        <v>6200</v>
      </c>
      <c r="D6" s="16">
        <f>'Hoja de datos'!$C$10*Comando!D6</f>
        <v>6200</v>
      </c>
      <c r="E6" s="16">
        <f>'Hoja de datos'!$C$10*Comando!E6</f>
        <v>6200</v>
      </c>
      <c r="F6" s="16">
        <f>'Hoja de datos'!$C$10*Comando!F6</f>
        <v>6200</v>
      </c>
      <c r="G6" s="16">
        <f>'Hoja de datos'!$C$10*Comando!G6</f>
        <v>6200</v>
      </c>
      <c r="H6" s="16">
        <f>'Hoja de datos'!$C$10*Comando!H6</f>
        <v>6200</v>
      </c>
      <c r="I6" s="16">
        <f>'Hoja de datos'!$C$10*Comando!I6</f>
        <v>6200</v>
      </c>
      <c r="J6" s="16">
        <f>'Hoja de datos'!$C$10*Comando!J6</f>
        <v>6200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2.7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.75" customHeight="1">
      <c r="A8" s="10"/>
      <c r="B8" s="130" t="s">
        <v>23</v>
      </c>
      <c r="C8" s="131"/>
      <c r="D8" s="131"/>
      <c r="E8" s="131"/>
      <c r="F8" s="131"/>
      <c r="G8" s="131"/>
      <c r="H8" s="131"/>
      <c r="I8" s="131"/>
      <c r="J8" s="132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.75" customHeight="1">
      <c r="A9" s="10"/>
      <c r="B9" s="11" t="s">
        <v>33</v>
      </c>
      <c r="C9" s="11" t="s">
        <v>15</v>
      </c>
      <c r="D9" s="11" t="s">
        <v>16</v>
      </c>
      <c r="E9" s="11" t="s">
        <v>17</v>
      </c>
      <c r="F9" s="11" t="s">
        <v>18</v>
      </c>
      <c r="G9" s="11" t="s">
        <v>19</v>
      </c>
      <c r="H9" s="11" t="s">
        <v>20</v>
      </c>
      <c r="I9" s="11" t="s">
        <v>21</v>
      </c>
      <c r="J9" s="11" t="s">
        <v>22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 customHeight="1">
      <c r="A10" s="10"/>
      <c r="B10" s="12" t="s">
        <v>23</v>
      </c>
      <c r="C10" s="18">
        <f>'Hoja de datos'!F6*Comando!C4</f>
        <v>3300</v>
      </c>
      <c r="D10" s="18">
        <f>'Hoja de datos'!G6*Comando!D4</f>
        <v>7260.0000000000009</v>
      </c>
      <c r="E10" s="18">
        <f>'Hoja de datos'!H6*Comando!E4</f>
        <v>13310.000000000004</v>
      </c>
      <c r="F10" s="18">
        <f>'Hoja de datos'!I6*Comando!F4</f>
        <v>20497.400000000009</v>
      </c>
      <c r="G10" s="18">
        <f>'Hoja de datos'!J6*Comando!G4</f>
        <v>25768.160000000014</v>
      </c>
      <c r="H10" s="18">
        <f>'Hoja de datos'!K6*Comando!H4</f>
        <v>31888.09800000002</v>
      </c>
      <c r="I10" s="18">
        <f>'Hoja de datos'!L6*Comando!I4</f>
        <v>38974.342000000026</v>
      </c>
      <c r="J10" s="18">
        <f>'Hoja de datos'!M6*Comando!J4</f>
        <v>47158.953820000039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.7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2.75" customHeight="1">
      <c r="A12" s="10"/>
      <c r="B12" s="130" t="s">
        <v>37</v>
      </c>
      <c r="C12" s="131"/>
      <c r="D12" s="131"/>
      <c r="E12" s="131"/>
      <c r="F12" s="131"/>
      <c r="G12" s="131"/>
      <c r="H12" s="131"/>
      <c r="I12" s="131"/>
      <c r="J12" s="132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 customHeight="1">
      <c r="A13" s="10"/>
      <c r="B13" s="11" t="s">
        <v>33</v>
      </c>
      <c r="C13" s="11" t="s">
        <v>15</v>
      </c>
      <c r="D13" s="11" t="s">
        <v>16</v>
      </c>
      <c r="E13" s="11" t="s">
        <v>17</v>
      </c>
      <c r="F13" s="11" t="s">
        <v>18</v>
      </c>
      <c r="G13" s="11" t="s">
        <v>19</v>
      </c>
      <c r="H13" s="11" t="s">
        <v>20</v>
      </c>
      <c r="I13" s="11" t="s">
        <v>21</v>
      </c>
      <c r="J13" s="11" t="s">
        <v>22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2.75" customHeight="1">
      <c r="A14" s="10"/>
      <c r="B14" s="12" t="s">
        <v>38</v>
      </c>
      <c r="C14" s="16">
        <f>'Hoja de datos'!F12*Comando!C7</f>
        <v>1092798</v>
      </c>
      <c r="D14" s="16">
        <f>'Hoja de datos'!G12*Comando!D7</f>
        <v>1147437.9000000001</v>
      </c>
      <c r="E14" s="16">
        <f>'Hoja de datos'!H12*Comando!E7</f>
        <v>1204809.7950000002</v>
      </c>
      <c r="F14" s="16">
        <f>'Hoja de datos'!I12*Comando!F7</f>
        <v>1265050.2847500001</v>
      </c>
      <c r="G14" s="16">
        <f>'Hoja de datos'!J12*Comando!G7</f>
        <v>1328302.7989875001</v>
      </c>
      <c r="H14" s="16">
        <f>'Hoja de datos'!K12*Comando!H7</f>
        <v>1394717.9389368752</v>
      </c>
      <c r="I14" s="16">
        <f>'Hoja de datos'!L12*Comando!I7</f>
        <v>1464453.8358837189</v>
      </c>
      <c r="J14" s="16">
        <f>'Hoja de datos'!M12*Comando!J7</f>
        <v>1537676.5276779048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2.75" customHeight="1">
      <c r="A15" s="10"/>
      <c r="B15" s="12" t="s">
        <v>39</v>
      </c>
      <c r="C15" s="16">
        <f>'Hoja de datos'!F13*Comando!C7</f>
        <v>1786638</v>
      </c>
      <c r="D15" s="16">
        <f>'Hoja de datos'!G13*Comando!D7</f>
        <v>1875969.9000000001</v>
      </c>
      <c r="E15" s="16">
        <f>'Hoja de datos'!H13*Comando!E7</f>
        <v>1969768.3950000003</v>
      </c>
      <c r="F15" s="16">
        <f>'Hoja de datos'!I13*Comando!F7</f>
        <v>2068256.8147500004</v>
      </c>
      <c r="G15" s="16">
        <f>'Hoja de datos'!J13*Comando!G7</f>
        <v>2171669.6554875006</v>
      </c>
      <c r="H15" s="16">
        <f>'Hoja de datos'!K13*Comando!H7</f>
        <v>2280253.1382618756</v>
      </c>
      <c r="I15" s="16">
        <f>'Hoja de datos'!L13*Comando!I7</f>
        <v>2394265.7951749694</v>
      </c>
      <c r="J15" s="16">
        <f>'Hoja de datos'!M13*Comando!J7</f>
        <v>2513979.0849337177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2.75" customHeight="1">
      <c r="A16" s="10"/>
      <c r="B16" s="12" t="s">
        <v>40</v>
      </c>
      <c r="C16" s="16">
        <f>'Hoja de datos'!F14*Comando!C7</f>
        <v>1613178</v>
      </c>
      <c r="D16" s="16">
        <f>'Hoja de datos'!G14*Comando!D7</f>
        <v>1693836.9000000001</v>
      </c>
      <c r="E16" s="16">
        <f>'Hoja de datos'!H14*Comando!E7</f>
        <v>1778528.7450000001</v>
      </c>
      <c r="F16" s="16">
        <f>'Hoja de datos'!I14*Comando!F7</f>
        <v>1867455.1822500003</v>
      </c>
      <c r="G16" s="16">
        <f>'Hoja de datos'!J14*Comando!G7</f>
        <v>1960827.9413625004</v>
      </c>
      <c r="H16" s="16">
        <f>'Hoja de datos'!K14*Comando!H7</f>
        <v>2058869.3384306256</v>
      </c>
      <c r="I16" s="16">
        <f>'Hoja de datos'!L14*Comando!I7</f>
        <v>2161812.805352157</v>
      </c>
      <c r="J16" s="16">
        <f>'Hoja de datos'!M14*Comando!J7</f>
        <v>2269903.4456197647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.7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2.7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2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2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2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2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2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2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2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2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2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2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2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2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2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sheetProtection algorithmName="SHA-512" hashValue="ggOVpJ6LcOtDH4/EpVy0shgxU6loIqagqSN1ffiEtx/xGFfZgCFtYhr79/VLvzqFFlBKp8D7W6FrVvfmDBb51w==" saltValue="XaGWbcYmVa1eT2OAjrY8iQ==" spinCount="100000" sheet="1" objects="1" scenarios="1"/>
  <mergeCells count="3">
    <mergeCell ref="B2:J2"/>
    <mergeCell ref="B8:J8"/>
    <mergeCell ref="B12:J12"/>
  </mergeCells>
  <pageMargins left="0.7" right="0.7" top="0.75" bottom="0.75" header="0" footer="0"/>
  <pageSetup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showRowColHeaders="0" topLeftCell="A13" zoomScaleNormal="100" workbookViewId="0">
      <selection activeCell="C61" sqref="C61"/>
    </sheetView>
  </sheetViews>
  <sheetFormatPr baseColWidth="10" defaultColWidth="12.625" defaultRowHeight="15" customHeight="1"/>
  <cols>
    <col min="1" max="1" width="5.125" customWidth="1"/>
    <col min="2" max="2" width="31.375" customWidth="1"/>
    <col min="3" max="3" width="14.25" customWidth="1"/>
    <col min="4" max="4" width="11.75" customWidth="1"/>
    <col min="5" max="5" width="12.125" customWidth="1"/>
    <col min="6" max="6" width="12.25" customWidth="1"/>
    <col min="7" max="11" width="12.125" customWidth="1"/>
    <col min="12" max="26" width="9.375" customWidth="1"/>
  </cols>
  <sheetData>
    <row r="1" spans="1:26" ht="12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2.75" customHeight="1">
      <c r="A2" s="10"/>
      <c r="B2" s="127" t="s">
        <v>64</v>
      </c>
      <c r="C2" s="129"/>
      <c r="D2" s="129"/>
      <c r="E2" s="129"/>
      <c r="F2" s="129"/>
      <c r="G2" s="129"/>
      <c r="H2" s="129"/>
      <c r="I2" s="129"/>
      <c r="J2" s="129"/>
      <c r="K2" s="128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2.75" customHeight="1">
      <c r="A3" s="10"/>
      <c r="B3" s="30"/>
      <c r="C3" s="11" t="s">
        <v>65</v>
      </c>
      <c r="D3" s="11" t="s">
        <v>15</v>
      </c>
      <c r="E3" s="11" t="s">
        <v>16</v>
      </c>
      <c r="F3" s="11" t="s">
        <v>17</v>
      </c>
      <c r="G3" s="11" t="s">
        <v>18</v>
      </c>
      <c r="H3" s="11" t="s">
        <v>19</v>
      </c>
      <c r="I3" s="11" t="s">
        <v>20</v>
      </c>
      <c r="J3" s="11" t="s">
        <v>21</v>
      </c>
      <c r="K3" s="11" t="s">
        <v>22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2.7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2.75" customHeight="1">
      <c r="A5" s="10"/>
      <c r="B5" s="31" t="s">
        <v>66</v>
      </c>
      <c r="C5" s="32"/>
      <c r="D5" s="32"/>
      <c r="E5" s="32"/>
      <c r="F5" s="32"/>
      <c r="G5" s="32"/>
      <c r="H5" s="32"/>
      <c r="I5" s="32"/>
      <c r="J5" s="32"/>
      <c r="K5" s="33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2.75" customHeight="1">
      <c r="A6" s="10"/>
      <c r="B6" s="34"/>
      <c r="C6" s="35"/>
      <c r="D6" s="35"/>
      <c r="E6" s="35"/>
      <c r="F6" s="35"/>
      <c r="G6" s="35"/>
      <c r="H6" s="35"/>
      <c r="I6" s="35"/>
      <c r="J6" s="35"/>
      <c r="K6" s="36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2.75" customHeight="1">
      <c r="A7" s="10"/>
      <c r="B7" s="37" t="s">
        <v>67</v>
      </c>
      <c r="C7" s="38">
        <v>0</v>
      </c>
      <c r="D7" s="38">
        <f>'Subp. Ventas y Cobros'!G147</f>
        <v>52567046.399999999</v>
      </c>
      <c r="E7" s="38">
        <f>'Subp. Ventas y Cobros'!H147</f>
        <v>126758264.16</v>
      </c>
      <c r="F7" s="38">
        <f>'Subp. Ventas y Cobros'!I147</f>
        <v>233704327.12000012</v>
      </c>
      <c r="G7" s="38">
        <f>'Subp. Ventas y Cobros'!J147</f>
        <v>364145072.17440009</v>
      </c>
      <c r="H7" s="38">
        <f>'Subp. Ventas y Cobros'!K147</f>
        <v>460614363.49280012</v>
      </c>
      <c r="I7" s="38">
        <f>'Subp. Ventas y Cobros'!L147</f>
        <v>566147527.7867204</v>
      </c>
      <c r="J7" s="38">
        <f>'Subp. Ventas y Cobros'!M147</f>
        <v>692670713.70816052</v>
      </c>
      <c r="K7" s="38">
        <f>'Subp. Ventas y Cobros'!N147</f>
        <v>838837061.53602135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.75" customHeight="1">
      <c r="A8" s="39"/>
      <c r="B8" s="40" t="s">
        <v>68</v>
      </c>
      <c r="C8" s="41">
        <f t="shared" ref="C8:K8" si="0">SUM(C7)</f>
        <v>0</v>
      </c>
      <c r="D8" s="41">
        <f t="shared" si="0"/>
        <v>52567046.399999999</v>
      </c>
      <c r="E8" s="41">
        <f t="shared" si="0"/>
        <v>126758264.16</v>
      </c>
      <c r="F8" s="41">
        <f t="shared" si="0"/>
        <v>233704327.12000012</v>
      </c>
      <c r="G8" s="41">
        <f t="shared" si="0"/>
        <v>364145072.17440009</v>
      </c>
      <c r="H8" s="41">
        <f t="shared" si="0"/>
        <v>460614363.49280012</v>
      </c>
      <c r="I8" s="41">
        <f t="shared" si="0"/>
        <v>566147527.7867204</v>
      </c>
      <c r="J8" s="41">
        <f t="shared" si="0"/>
        <v>692670713.70816052</v>
      </c>
      <c r="K8" s="41">
        <f t="shared" si="0"/>
        <v>838837061.53602135</v>
      </c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12.75" customHeight="1">
      <c r="A9" s="10"/>
      <c r="B9" s="10"/>
      <c r="C9" s="42"/>
      <c r="D9" s="42"/>
      <c r="E9" s="42"/>
      <c r="F9" s="42"/>
      <c r="G9" s="42"/>
      <c r="H9" s="42"/>
      <c r="I9" s="42"/>
      <c r="J9" s="42"/>
      <c r="K9" s="42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 customHeight="1">
      <c r="A10" s="10"/>
      <c r="B10" s="31" t="s">
        <v>69</v>
      </c>
      <c r="C10" s="32"/>
      <c r="D10" s="32"/>
      <c r="E10" s="32"/>
      <c r="F10" s="32"/>
      <c r="G10" s="32"/>
      <c r="H10" s="32"/>
      <c r="I10" s="32"/>
      <c r="J10" s="32"/>
      <c r="K10" s="33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.75" customHeight="1">
      <c r="A11" s="10"/>
      <c r="B11" s="34"/>
      <c r="C11" s="35"/>
      <c r="D11" s="35"/>
      <c r="E11" s="35"/>
      <c r="F11" s="35"/>
      <c r="G11" s="35"/>
      <c r="H11" s="35"/>
      <c r="I11" s="35"/>
      <c r="J11" s="35"/>
      <c r="K11" s="36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2.75" customHeight="1">
      <c r="A12" s="10"/>
      <c r="B12" s="37" t="s">
        <v>70</v>
      </c>
      <c r="C12" s="38">
        <v>0</v>
      </c>
      <c r="D12" s="38">
        <f>'Subp. Compras y Pagos'!G147</f>
        <v>21785808</v>
      </c>
      <c r="E12" s="38">
        <f>'Subp. Compras y Pagos'!H147</f>
        <v>52533505.200000003</v>
      </c>
      <c r="F12" s="38">
        <f>'Subp. Compras y Pagos'!I147</f>
        <v>96856071.400000021</v>
      </c>
      <c r="G12" s="38">
        <f>'Subp. Compras y Pagos'!J147</f>
        <v>150915738.46800005</v>
      </c>
      <c r="H12" s="38">
        <f>'Subp. Compras y Pagos'!K147</f>
        <v>190896327.11600018</v>
      </c>
      <c r="I12" s="38">
        <f>'Subp. Compras y Pagos'!L147</f>
        <v>234633333.70840019</v>
      </c>
      <c r="J12" s="38">
        <f>'Subp. Compras y Pagos'!M147</f>
        <v>287069413.43520021</v>
      </c>
      <c r="K12" s="38">
        <f>'Subp. Compras y Pagos'!N147</f>
        <v>347646375.77027631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 customHeight="1">
      <c r="A13" s="10"/>
      <c r="B13" s="37" t="s">
        <v>71</v>
      </c>
      <c r="C13" s="38">
        <v>0</v>
      </c>
      <c r="D13" s="38">
        <f>'Subp. Gastos'!C17</f>
        <v>3249581.94</v>
      </c>
      <c r="E13" s="38">
        <f>'Subp. Gastos'!D17</f>
        <v>4075861.0370000005</v>
      </c>
      <c r="F13" s="38">
        <f>'Subp. Gastos'!E17</f>
        <v>4134954.0888499999</v>
      </c>
      <c r="G13" s="38">
        <f>'Subp. Gastos'!F17</f>
        <v>4197001.7932925001</v>
      </c>
      <c r="H13" s="38">
        <f>'Subp. Gastos'!G17</f>
        <v>4262151.8829571251</v>
      </c>
      <c r="I13" s="38">
        <f>'Subp. Gastos'!H17</f>
        <v>4330559.4771049814</v>
      </c>
      <c r="J13" s="38">
        <f>'Subp. Gastos'!I17</f>
        <v>4402387.4509602301</v>
      </c>
      <c r="K13" s="38">
        <f>'Subp. Gastos'!J17</f>
        <v>4477806.8235082421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2.75" customHeight="1">
      <c r="A14" s="10"/>
      <c r="B14" s="37" t="s">
        <v>72</v>
      </c>
      <c r="C14" s="38">
        <v>0</v>
      </c>
      <c r="D14" s="38">
        <f>'Subp. Gastos'!C25</f>
        <v>11961573.34</v>
      </c>
      <c r="E14" s="38">
        <f>'Subp. Gastos'!D25</f>
        <v>12044652.007000001</v>
      </c>
      <c r="F14" s="38">
        <f>'Subp. Gastos'!E25</f>
        <v>12131884.607350001</v>
      </c>
      <c r="G14" s="38">
        <f>'Subp. Gastos'!F25</f>
        <v>12223478.837717501</v>
      </c>
      <c r="H14" s="38">
        <f>'Subp. Gastos'!G25</f>
        <v>12319652.779603375</v>
      </c>
      <c r="I14" s="38">
        <f>'Subp. Gastos'!H25</f>
        <v>12420635.418583544</v>
      </c>
      <c r="J14" s="38">
        <f>'Subp. Gastos'!I25</f>
        <v>12526667.189512722</v>
      </c>
      <c r="K14" s="38">
        <f>'Subp. Gastos'!J25</f>
        <v>12638000.548988359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2.75" customHeight="1">
      <c r="A15" s="10"/>
      <c r="B15" s="37" t="s">
        <v>73</v>
      </c>
      <c r="C15" s="38">
        <v>0</v>
      </c>
      <c r="D15" s="38">
        <f>'Subp. Gastos'!C34</f>
        <v>6524353.9399999995</v>
      </c>
      <c r="E15" s="38">
        <f>'Subp. Gastos'!D34</f>
        <v>16662920.304199999</v>
      </c>
      <c r="F15" s="38">
        <f>'Subp. Gastos'!E34</f>
        <v>28859134.318050005</v>
      </c>
      <c r="G15" s="38">
        <f>'Subp. Gastos'!F34</f>
        <v>43484945.161320515</v>
      </c>
      <c r="H15" s="38">
        <f>'Subp. Gastos'!G34</f>
        <v>53754233.423152149</v>
      </c>
      <c r="I15" s="38">
        <f>'Subp. Gastos'!H34</f>
        <v>65839572.807153784</v>
      </c>
      <c r="J15" s="38">
        <f>'Subp. Gastos'!I34</f>
        <v>80029506.403270259</v>
      </c>
      <c r="K15" s="38">
        <f>'Subp. Gastos'!J34</f>
        <v>96400402.642369568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2.75" customHeight="1">
      <c r="A16" s="10"/>
      <c r="B16" s="37" t="s">
        <v>74</v>
      </c>
      <c r="C16" s="38">
        <v>0</v>
      </c>
      <c r="D16" s="38">
        <f>'Subp. Gastos'!C40</f>
        <v>220000</v>
      </c>
      <c r="E16" s="38">
        <f>'Subp. Gastos'!D40</f>
        <v>220000</v>
      </c>
      <c r="F16" s="38">
        <f>'Subp. Gastos'!E40</f>
        <v>220000</v>
      </c>
      <c r="G16" s="38">
        <f>'Subp. Gastos'!F40</f>
        <v>220000</v>
      </c>
      <c r="H16" s="38">
        <f>'Subp. Gastos'!G40</f>
        <v>220000</v>
      </c>
      <c r="I16" s="38">
        <f>'Subp. Gastos'!H40</f>
        <v>220000</v>
      </c>
      <c r="J16" s="38">
        <f>'Subp. Gastos'!I40</f>
        <v>220000</v>
      </c>
      <c r="K16" s="38">
        <f>'Subp. Gastos'!J40</f>
        <v>220000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.75" customHeight="1">
      <c r="A17" s="10"/>
      <c r="B17" s="37" t="s">
        <v>75</v>
      </c>
      <c r="C17" s="38">
        <v>0</v>
      </c>
      <c r="D17" s="38">
        <f t="shared" ref="D17:K17" si="1">SUM(D18:D20)</f>
        <v>6645513.5999999996</v>
      </c>
      <c r="E17" s="38">
        <f t="shared" si="1"/>
        <v>16024749.84</v>
      </c>
      <c r="F17" s="38">
        <f t="shared" si="1"/>
        <v>36928647.400130011</v>
      </c>
      <c r="G17" s="38">
        <f t="shared" si="1"/>
        <v>66285236.974612549</v>
      </c>
      <c r="H17" s="38">
        <f t="shared" si="1"/>
        <v>94444829.967164367</v>
      </c>
      <c r="I17" s="38">
        <f t="shared" si="1"/>
        <v>119638170.55864057</v>
      </c>
      <c r="J17" s="38">
        <f t="shared" si="1"/>
        <v>149178184.48930931</v>
      </c>
      <c r="K17" s="38">
        <f t="shared" si="1"/>
        <v>182959998.22848126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.75" customHeight="1">
      <c r="A18" s="10"/>
      <c r="B18" s="12" t="s">
        <v>53</v>
      </c>
      <c r="C18" s="43">
        <v>0</v>
      </c>
      <c r="D18" s="43">
        <f>'Subp. IVA e IIBB'!F132</f>
        <v>5342198.3999999994</v>
      </c>
      <c r="E18" s="43">
        <f>'Subp. IVA e IIBB'!F133</f>
        <v>12881982.960000001</v>
      </c>
      <c r="F18" s="43">
        <f>'Subp. IVA e IIBB'!F134</f>
        <v>23750523.72000001</v>
      </c>
      <c r="G18" s="43">
        <f>'Subp. IVA e IIBB'!F135</f>
        <v>37006743.866400018</v>
      </c>
      <c r="H18" s="43">
        <f>'Subp. IVA e IIBB'!F136</f>
        <v>46810568.296800025</v>
      </c>
      <c r="I18" s="43">
        <f>'Subp. IVA e IIBB'!F137</f>
        <v>57535521.286320031</v>
      </c>
      <c r="J18" s="43">
        <f>'Subp. IVA e IIBB'!F138</f>
        <v>70393614.096960038</v>
      </c>
      <c r="K18" s="43">
        <f>'Subp. IVA e IIBB'!F139</f>
        <v>85247970.256864876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2.75" customHeight="1">
      <c r="A19" s="10"/>
      <c r="B19" s="12" t="s">
        <v>76</v>
      </c>
      <c r="C19" s="43">
        <v>0</v>
      </c>
      <c r="D19" s="43">
        <f>'Subp. IVA e IIBB'!M132</f>
        <v>1303315.2</v>
      </c>
      <c r="E19" s="43">
        <f>'Subp. IVA e IIBB'!M133</f>
        <v>3142766.88</v>
      </c>
      <c r="F19" s="43">
        <f>'Subp. IVA e IIBB'!M134</f>
        <v>5794322.160000002</v>
      </c>
      <c r="G19" s="43">
        <f>'Subp. IVA e IIBB'!M135</f>
        <v>9028390.219200002</v>
      </c>
      <c r="H19" s="43">
        <f>'Subp. IVA e IIBB'!M136</f>
        <v>11420190.830400003</v>
      </c>
      <c r="I19" s="43">
        <f>'Subp. IVA e IIBB'!M137</f>
        <v>14036715.564960008</v>
      </c>
      <c r="J19" s="43">
        <f>'Subp. IVA e IIBB'!M138</f>
        <v>17173654.058880016</v>
      </c>
      <c r="K19" s="43">
        <f>'Subp. IVA e IIBB'!M139</f>
        <v>20797613.095934413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.75" customHeight="1">
      <c r="A20" s="10"/>
      <c r="B20" s="12" t="s">
        <v>77</v>
      </c>
      <c r="C20" s="43">
        <v>0</v>
      </c>
      <c r="D20" s="43">
        <f t="shared" ref="D20:K20" si="2">C45</f>
        <v>0</v>
      </c>
      <c r="E20" s="43">
        <f t="shared" si="2"/>
        <v>0</v>
      </c>
      <c r="F20" s="43">
        <f t="shared" si="2"/>
        <v>7383801.5201300038</v>
      </c>
      <c r="G20" s="43">
        <f t="shared" si="2"/>
        <v>20250102.889012527</v>
      </c>
      <c r="H20" s="43">
        <f t="shared" si="2"/>
        <v>36214070.83996433</v>
      </c>
      <c r="I20" s="43">
        <f t="shared" si="2"/>
        <v>48065933.707360536</v>
      </c>
      <c r="J20" s="43">
        <f t="shared" si="2"/>
        <v>61610916.333469249</v>
      </c>
      <c r="K20" s="43">
        <f t="shared" si="2"/>
        <v>76914414.875681967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2.75" customHeight="1">
      <c r="A21" s="10"/>
      <c r="B21" s="30" t="s">
        <v>78</v>
      </c>
      <c r="C21" s="44">
        <f>'Hoja de datos'!C21*-1</f>
        <v>-94270000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2.75" customHeight="1">
      <c r="A22" s="10"/>
      <c r="B22" s="12"/>
      <c r="C22" s="46"/>
      <c r="D22" s="46"/>
      <c r="E22" s="46"/>
      <c r="F22" s="46"/>
      <c r="G22" s="46"/>
      <c r="H22" s="46"/>
      <c r="I22" s="46"/>
      <c r="J22" s="46"/>
      <c r="K22" s="46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2.75" customHeight="1">
      <c r="A23" s="39"/>
      <c r="B23" s="40" t="s">
        <v>79</v>
      </c>
      <c r="C23" s="41">
        <f>SUM(C12:C21)</f>
        <v>-94270000</v>
      </c>
      <c r="D23" s="41">
        <f t="shared" ref="D23:K23" si="3">SUM(D12+D13+D14+D15+D16+D18+D19+D20+D21)</f>
        <v>50386830.82</v>
      </c>
      <c r="E23" s="41">
        <f t="shared" si="3"/>
        <v>101561688.38819999</v>
      </c>
      <c r="F23" s="41">
        <f t="shared" si="3"/>
        <v>179130691.81438005</v>
      </c>
      <c r="G23" s="41">
        <f t="shared" si="3"/>
        <v>277326401.23494309</v>
      </c>
      <c r="H23" s="41">
        <f t="shared" si="3"/>
        <v>355897195.16887718</v>
      </c>
      <c r="I23" s="41">
        <f t="shared" si="3"/>
        <v>437082271.96988308</v>
      </c>
      <c r="J23" s="41">
        <f t="shared" si="3"/>
        <v>533426158.96825272</v>
      </c>
      <c r="K23" s="41">
        <f t="shared" si="3"/>
        <v>644342584.01362371</v>
      </c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2.75" customHeight="1">
      <c r="A24" s="10"/>
      <c r="B24" s="10"/>
      <c r="C24" s="42"/>
      <c r="D24" s="42"/>
      <c r="E24" s="42"/>
      <c r="F24" s="42"/>
      <c r="G24" s="42"/>
      <c r="H24" s="42"/>
      <c r="I24" s="42"/>
      <c r="J24" s="42"/>
      <c r="K24" s="42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2.75" customHeight="1">
      <c r="A25" s="39"/>
      <c r="B25" s="40" t="s">
        <v>80</v>
      </c>
      <c r="C25" s="41">
        <f>C23</f>
        <v>-94270000</v>
      </c>
      <c r="D25" s="41">
        <f t="shared" ref="D25:K25" si="4">D8-D23</f>
        <v>2180215.5799999982</v>
      </c>
      <c r="E25" s="41">
        <f t="shared" si="4"/>
        <v>25196575.771800011</v>
      </c>
      <c r="F25" s="41">
        <f t="shared" si="4"/>
        <v>54573635.305620074</v>
      </c>
      <c r="G25" s="41">
        <f t="shared" si="4"/>
        <v>86818670.939456999</v>
      </c>
      <c r="H25" s="41">
        <f t="shared" si="4"/>
        <v>104717168.32392293</v>
      </c>
      <c r="I25" s="41">
        <f t="shared" si="4"/>
        <v>129065255.81683731</v>
      </c>
      <c r="J25" s="41">
        <f t="shared" si="4"/>
        <v>159244554.7399078</v>
      </c>
      <c r="K25" s="41">
        <f t="shared" si="4"/>
        <v>194494477.52239764</v>
      </c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2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2.75" customHeight="1">
      <c r="A28" s="10"/>
      <c r="B28" s="127" t="s">
        <v>81</v>
      </c>
      <c r="C28" s="128"/>
      <c r="D28" s="10"/>
      <c r="E28" s="10"/>
      <c r="F28" s="47" t="s">
        <v>82</v>
      </c>
      <c r="G28" s="137">
        <f t="array" ref="G28">C25+NPV(C34,D25,E25,F25,G25,H25,I25,J25,K25)</f>
        <v>48688688.315083772</v>
      </c>
      <c r="H28" s="128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2.75" customHeight="1">
      <c r="A29" s="10"/>
      <c r="B29" s="12" t="s">
        <v>83</v>
      </c>
      <c r="C29" s="48">
        <v>1.6199999999999999E-2</v>
      </c>
      <c r="D29" s="10"/>
      <c r="E29" s="10"/>
      <c r="F29" s="47" t="s">
        <v>84</v>
      </c>
      <c r="G29" s="138">
        <f>IRR(C25:K25)</f>
        <v>0.47780076898801038</v>
      </c>
      <c r="H29" s="128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2.75" customHeight="1">
      <c r="A30" s="10"/>
      <c r="B30" s="12" t="s">
        <v>85</v>
      </c>
      <c r="C30" s="48">
        <v>0.1537</v>
      </c>
      <c r="D30" s="10"/>
      <c r="E30" s="10"/>
      <c r="F30" s="139" t="s">
        <v>86</v>
      </c>
      <c r="G30" s="49">
        <f>J55</f>
        <v>3</v>
      </c>
      <c r="H30" s="50" t="s">
        <v>87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2.75" customHeight="1">
      <c r="A31" s="10"/>
      <c r="B31" s="12" t="s">
        <v>88</v>
      </c>
      <c r="C31" s="51">
        <v>0</v>
      </c>
      <c r="D31" s="10"/>
      <c r="E31" s="10"/>
      <c r="F31" s="140"/>
      <c r="G31" s="52">
        <f>K55</f>
        <v>1</v>
      </c>
      <c r="H31" s="53" t="s">
        <v>89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2.75" customHeight="1">
      <c r="A32" s="10"/>
      <c r="B32" s="12" t="s">
        <v>90</v>
      </c>
      <c r="C32" s="51">
        <v>0.105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2.75" customHeight="1">
      <c r="A33" s="10"/>
      <c r="B33" s="12" t="s">
        <v>91</v>
      </c>
      <c r="C33" s="51">
        <v>0.08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2.75" customHeight="1">
      <c r="A34" s="39"/>
      <c r="B34" s="40" t="s">
        <v>92</v>
      </c>
      <c r="C34" s="54">
        <f>SUM(C29:C33)</f>
        <v>0.35489999999999999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2.75" customHeight="1">
      <c r="A36" s="10"/>
      <c r="B36" s="29" t="s">
        <v>93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2.75" customHeight="1">
      <c r="A37" s="10"/>
      <c r="B37" s="29" t="s">
        <v>94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.75" hidden="1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2.75" hidden="1" customHeight="1">
      <c r="A39" s="10"/>
      <c r="B39" s="133" t="s">
        <v>95</v>
      </c>
      <c r="C39" s="131"/>
      <c r="D39" s="131"/>
      <c r="E39" s="131"/>
      <c r="F39" s="131"/>
      <c r="G39" s="131"/>
      <c r="H39" s="131"/>
      <c r="I39" s="131"/>
      <c r="J39" s="131"/>
      <c r="K39" s="132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2.75" hidden="1" customHeight="1">
      <c r="A40" s="10"/>
      <c r="B40" s="11"/>
      <c r="C40" s="11" t="s">
        <v>65</v>
      </c>
      <c r="D40" s="11" t="s">
        <v>15</v>
      </c>
      <c r="E40" s="11" t="s">
        <v>16</v>
      </c>
      <c r="F40" s="11" t="s">
        <v>17</v>
      </c>
      <c r="G40" s="11" t="s">
        <v>18</v>
      </c>
      <c r="H40" s="11" t="s">
        <v>19</v>
      </c>
      <c r="I40" s="11" t="s">
        <v>20</v>
      </c>
      <c r="J40" s="11" t="s">
        <v>21</v>
      </c>
      <c r="K40" s="11" t="s">
        <v>22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2.75" hidden="1" customHeight="1">
      <c r="A41" s="10"/>
      <c r="B41" s="12" t="s">
        <v>96</v>
      </c>
      <c r="C41" s="46">
        <v>0</v>
      </c>
      <c r="D41" s="46">
        <f t="shared" ref="D41:K41" si="5">D8</f>
        <v>52567046.399999999</v>
      </c>
      <c r="E41" s="46">
        <f t="shared" si="5"/>
        <v>126758264.16</v>
      </c>
      <c r="F41" s="46">
        <f t="shared" si="5"/>
        <v>233704327.12000012</v>
      </c>
      <c r="G41" s="46">
        <f t="shared" si="5"/>
        <v>364145072.17440009</v>
      </c>
      <c r="H41" s="46">
        <f t="shared" si="5"/>
        <v>460614363.49280012</v>
      </c>
      <c r="I41" s="46">
        <f t="shared" si="5"/>
        <v>566147527.7867204</v>
      </c>
      <c r="J41" s="46">
        <f t="shared" si="5"/>
        <v>692670713.70816052</v>
      </c>
      <c r="K41" s="46">
        <f t="shared" si="5"/>
        <v>838837061.53602135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2.75" hidden="1" customHeight="1">
      <c r="A42" s="10"/>
      <c r="B42" s="12" t="s">
        <v>97</v>
      </c>
      <c r="C42" s="46">
        <v>0</v>
      </c>
      <c r="D42" s="46">
        <f t="shared" ref="D42:K42" si="6">SUM(D12+D13+D14+D15+D16+D18+D19+D21)</f>
        <v>50386830.82</v>
      </c>
      <c r="E42" s="46">
        <f t="shared" si="6"/>
        <v>101561688.38819999</v>
      </c>
      <c r="F42" s="46">
        <f t="shared" si="6"/>
        <v>171746890.29425004</v>
      </c>
      <c r="G42" s="46">
        <f t="shared" si="6"/>
        <v>257076298.34593058</v>
      </c>
      <c r="H42" s="46">
        <f t="shared" si="6"/>
        <v>319683124.32891285</v>
      </c>
      <c r="I42" s="46">
        <f t="shared" si="6"/>
        <v>389016338.26252252</v>
      </c>
      <c r="J42" s="46">
        <f t="shared" si="6"/>
        <v>471815242.63478345</v>
      </c>
      <c r="K42" s="46">
        <f t="shared" si="6"/>
        <v>567428169.13794172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2.75" hidden="1" customHeight="1">
      <c r="A43" s="10"/>
      <c r="B43" s="12" t="s">
        <v>98</v>
      </c>
      <c r="C43" s="46">
        <v>0</v>
      </c>
      <c r="D43" s="46">
        <f>'Subp. Capital e Inversión'!F8</f>
        <v>4100000</v>
      </c>
      <c r="E43" s="46">
        <f>'Subp. Capital e Inversión'!F14</f>
        <v>4100000</v>
      </c>
      <c r="F43" s="46">
        <f>'Subp. Capital e Inversión'!F20</f>
        <v>4100000</v>
      </c>
      <c r="G43" s="46">
        <f>'Subp. Capital e Inversión'!F26</f>
        <v>3600000</v>
      </c>
      <c r="H43" s="46">
        <f>'Subp. Capital e Inversión'!F32</f>
        <v>3600000</v>
      </c>
      <c r="I43" s="46">
        <f>'Subp. Capital e Inversión'!F38</f>
        <v>1100000</v>
      </c>
      <c r="J43" s="46">
        <f>'Subp. Capital e Inversión'!F44</f>
        <v>1100000</v>
      </c>
      <c r="K43" s="46">
        <f>'Subp. Capital e Inversión'!F50</f>
        <v>1100000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2.75" hidden="1" customHeight="1">
      <c r="A44" s="10"/>
      <c r="B44" s="30" t="s">
        <v>99</v>
      </c>
      <c r="C44" s="55">
        <v>0</v>
      </c>
      <c r="D44" s="55">
        <f t="shared" ref="D44:K44" si="7">D41-D42-D43</f>
        <v>-1919784.4200000018</v>
      </c>
      <c r="E44" s="55">
        <f t="shared" si="7"/>
        <v>21096575.771800011</v>
      </c>
      <c r="F44" s="55">
        <f t="shared" si="7"/>
        <v>57857436.825750083</v>
      </c>
      <c r="G44" s="55">
        <f t="shared" si="7"/>
        <v>103468773.82846951</v>
      </c>
      <c r="H44" s="55">
        <f t="shared" si="7"/>
        <v>137331239.16388726</v>
      </c>
      <c r="I44" s="55">
        <f t="shared" si="7"/>
        <v>176031189.52419788</v>
      </c>
      <c r="J44" s="55">
        <f t="shared" si="7"/>
        <v>219755471.07337707</v>
      </c>
      <c r="K44" s="55">
        <f t="shared" si="7"/>
        <v>270308892.39807963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2.75" hidden="1" customHeight="1">
      <c r="A45" s="10"/>
      <c r="B45" s="30" t="s">
        <v>100</v>
      </c>
      <c r="C45" s="55">
        <v>0</v>
      </c>
      <c r="D45" s="55">
        <f t="shared" ref="D45:K45" si="8">IF(D44&gt;0,D44*0.35,0)</f>
        <v>0</v>
      </c>
      <c r="E45" s="55">
        <f t="shared" si="8"/>
        <v>7383801.5201300038</v>
      </c>
      <c r="F45" s="55">
        <f t="shared" si="8"/>
        <v>20250102.889012527</v>
      </c>
      <c r="G45" s="55">
        <f t="shared" si="8"/>
        <v>36214070.83996433</v>
      </c>
      <c r="H45" s="55">
        <f t="shared" si="8"/>
        <v>48065933.707360536</v>
      </c>
      <c r="I45" s="55">
        <f t="shared" si="8"/>
        <v>61610916.333469249</v>
      </c>
      <c r="J45" s="55">
        <f t="shared" si="8"/>
        <v>76914414.875681967</v>
      </c>
      <c r="K45" s="55">
        <f t="shared" si="8"/>
        <v>94608112.339327872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2.75" hidden="1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2.75" hidden="1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2.75" hidden="1" customHeight="1">
      <c r="A48" s="10"/>
      <c r="B48" s="134" t="s">
        <v>101</v>
      </c>
      <c r="C48" s="135"/>
      <c r="D48" s="135"/>
      <c r="E48" s="135"/>
      <c r="F48" s="135"/>
      <c r="G48" s="135"/>
      <c r="H48" s="135"/>
      <c r="I48" s="135"/>
      <c r="J48" s="135"/>
      <c r="K48" s="136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2.75" hidden="1" customHeight="1">
      <c r="A49" s="10"/>
      <c r="B49" s="30"/>
      <c r="C49" s="11" t="s">
        <v>65</v>
      </c>
      <c r="D49" s="11" t="s">
        <v>15</v>
      </c>
      <c r="E49" s="11" t="s">
        <v>16</v>
      </c>
      <c r="F49" s="11" t="s">
        <v>17</v>
      </c>
      <c r="G49" s="11" t="s">
        <v>18</v>
      </c>
      <c r="H49" s="11" t="s">
        <v>19</v>
      </c>
      <c r="I49" s="11" t="s">
        <v>20</v>
      </c>
      <c r="J49" s="11" t="s">
        <v>21</v>
      </c>
      <c r="K49" s="11" t="s">
        <v>22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2.75" hidden="1" customHeight="1">
      <c r="A50" s="10"/>
      <c r="B50" s="12" t="s">
        <v>102</v>
      </c>
      <c r="C50" s="46">
        <f t="shared" ref="C50:K50" si="9">C25</f>
        <v>-94270000</v>
      </c>
      <c r="D50" s="46">
        <f t="shared" si="9"/>
        <v>2180215.5799999982</v>
      </c>
      <c r="E50" s="46">
        <f t="shared" si="9"/>
        <v>25196575.771800011</v>
      </c>
      <c r="F50" s="46">
        <f t="shared" si="9"/>
        <v>54573635.305620074</v>
      </c>
      <c r="G50" s="46">
        <f t="shared" si="9"/>
        <v>86818670.939456999</v>
      </c>
      <c r="H50" s="46">
        <f t="shared" si="9"/>
        <v>104717168.32392293</v>
      </c>
      <c r="I50" s="46">
        <f t="shared" si="9"/>
        <v>129065255.81683731</v>
      </c>
      <c r="J50" s="46">
        <f t="shared" si="9"/>
        <v>159244554.7399078</v>
      </c>
      <c r="K50" s="46">
        <f t="shared" si="9"/>
        <v>194494477.52239764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2.75" hidden="1" customHeight="1">
      <c r="A51" s="10"/>
      <c r="B51" s="12" t="s">
        <v>103</v>
      </c>
      <c r="C51" s="46">
        <f>C50</f>
        <v>-94270000</v>
      </c>
      <c r="D51" s="46">
        <f t="shared" ref="D51:K51" si="10">D50+C51</f>
        <v>-92089784.420000002</v>
      </c>
      <c r="E51" s="46">
        <f t="shared" si="10"/>
        <v>-66893208.64819999</v>
      </c>
      <c r="F51" s="46">
        <f t="shared" si="10"/>
        <v>-12319573.342579916</v>
      </c>
      <c r="G51" s="46">
        <f t="shared" si="10"/>
        <v>74499097.596877083</v>
      </c>
      <c r="H51" s="46">
        <f t="shared" si="10"/>
        <v>179216265.92080003</v>
      </c>
      <c r="I51" s="46">
        <f t="shared" si="10"/>
        <v>308281521.73763734</v>
      </c>
      <c r="J51" s="46">
        <f t="shared" si="10"/>
        <v>467526076.47754514</v>
      </c>
      <c r="K51" s="46">
        <f t="shared" si="10"/>
        <v>662020553.99994278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2.75" hidden="1" customHeight="1">
      <c r="A52" s="10"/>
      <c r="B52" s="12" t="s">
        <v>104</v>
      </c>
      <c r="C52" s="56"/>
      <c r="D52" s="56">
        <f t="shared" ref="D52:G52" si="11">+-C51/D50</f>
        <v>43.23884338080002</v>
      </c>
      <c r="E52" s="56">
        <f t="shared" si="11"/>
        <v>3.6548531536204543</v>
      </c>
      <c r="F52" s="56">
        <f t="shared" si="11"/>
        <v>1.2257422155146631</v>
      </c>
      <c r="G52" s="56">
        <f t="shared" si="11"/>
        <v>0.14190004533899131</v>
      </c>
      <c r="H52" s="56">
        <f t="shared" ref="H52:K52" si="12">-G51/H50</f>
        <v>-0.71143155214461196</v>
      </c>
      <c r="I52" s="56">
        <f t="shared" si="12"/>
        <v>-1.3885709580519052</v>
      </c>
      <c r="J52" s="56">
        <f t="shared" si="12"/>
        <v>-1.9358999260046901</v>
      </c>
      <c r="K52" s="56">
        <f t="shared" si="12"/>
        <v>-2.4038012926290193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2.75" hidden="1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2.75" hidden="1" customHeight="1">
      <c r="A54" s="10"/>
      <c r="B54" s="10"/>
      <c r="C54" s="10"/>
      <c r="D54" s="10"/>
      <c r="E54" s="10"/>
      <c r="F54" s="10"/>
      <c r="G54" s="10"/>
      <c r="H54" s="10"/>
      <c r="I54" s="10"/>
      <c r="J54" s="47" t="s">
        <v>87</v>
      </c>
      <c r="K54" s="47" t="s">
        <v>89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2.75" hidden="1" customHeight="1">
      <c r="A55" s="10"/>
      <c r="B55" s="10"/>
      <c r="C55" s="10"/>
      <c r="D55" s="10"/>
      <c r="E55" s="10"/>
      <c r="F55" s="10"/>
      <c r="G55" s="10"/>
      <c r="H55" s="10"/>
      <c r="I55" s="10"/>
      <c r="J55" s="57">
        <f>+IF(K51&lt;0,"Más de 8 años",COUNTIF(D51:K51,"&lt;0"))</f>
        <v>3</v>
      </c>
      <c r="K55" s="57">
        <f t="array" ref="K55">+IF(J55="Más de 8 años","",INT(INDEX(D52:K52,J55+1)*12))</f>
        <v>1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2.75" hidden="1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2.75" hidden="1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2.75" hidden="1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2.75" customHeight="1">
      <c r="A60" s="10"/>
      <c r="B60" s="10"/>
      <c r="C60" s="10"/>
      <c r="D60" s="25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sheetProtection algorithmName="SHA-512" hashValue="jN1yH2eYTh0m0ot4Kh66RaukjrA+VUX0XBQMxRKg8xFKpe2Cf3zvukA+dxjYrGfSsXOXkEn4FI0pR3tPI4fUUQ==" saltValue="eI7xXphWdswUBQpL4Cxq1A==" spinCount="100000" sheet="1" objects="1" scenarios="1"/>
  <mergeCells count="7">
    <mergeCell ref="B39:K39"/>
    <mergeCell ref="B48:K48"/>
    <mergeCell ref="B2:K2"/>
    <mergeCell ref="B28:C28"/>
    <mergeCell ref="G28:H28"/>
    <mergeCell ref="G29:H29"/>
    <mergeCell ref="F30:F31"/>
  </mergeCells>
  <pageMargins left="0.7" right="0.7" top="0.75" bottom="0.75" header="0" footer="0"/>
  <pageSetup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showRowColHeaders="0" zoomScaleNormal="100" workbookViewId="0">
      <selection activeCell="C16" sqref="C16"/>
    </sheetView>
  </sheetViews>
  <sheetFormatPr baseColWidth="10" defaultColWidth="12.625" defaultRowHeight="15" customHeight="1"/>
  <cols>
    <col min="1" max="1" width="10" customWidth="1"/>
    <col min="2" max="2" width="16.625" customWidth="1"/>
    <col min="3" max="3" width="9" customWidth="1"/>
    <col min="4" max="4" width="13.5" customWidth="1"/>
    <col min="5" max="5" width="12.125" customWidth="1"/>
    <col min="6" max="6" width="13.5" customWidth="1"/>
    <col min="7" max="7" width="11.25" customWidth="1"/>
    <col min="8" max="14" width="12.125" customWidth="1"/>
    <col min="15" max="15" width="13.5" customWidth="1"/>
    <col min="16" max="18" width="11.25" customWidth="1"/>
    <col min="19" max="19" width="12.125" customWidth="1"/>
    <col min="20" max="20" width="11.25" customWidth="1"/>
    <col min="21" max="21" width="4.75" customWidth="1"/>
    <col min="22" max="26" width="9.375" customWidth="1"/>
  </cols>
  <sheetData>
    <row r="1" spans="1:26" ht="12.75" customHeight="1">
      <c r="A1" s="10"/>
      <c r="B1" s="10"/>
      <c r="C1" s="58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59"/>
      <c r="V1" s="10"/>
      <c r="W1" s="10"/>
      <c r="X1" s="10"/>
      <c r="Y1" s="10"/>
      <c r="Z1" s="10"/>
    </row>
    <row r="2" spans="1:26" ht="12.75" customHeight="1">
      <c r="A2" s="39"/>
      <c r="B2" s="127" t="s">
        <v>105</v>
      </c>
      <c r="C2" s="129"/>
      <c r="D2" s="129"/>
      <c r="E2" s="129"/>
      <c r="F2" s="141"/>
      <c r="G2" s="142" t="s">
        <v>106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8"/>
      <c r="U2" s="60"/>
      <c r="V2" s="39"/>
      <c r="W2" s="39"/>
      <c r="X2" s="39"/>
      <c r="Y2" s="39"/>
      <c r="Z2" s="39"/>
    </row>
    <row r="3" spans="1:26" ht="12.75" customHeight="1">
      <c r="A3" s="61"/>
      <c r="B3" s="47" t="s">
        <v>15</v>
      </c>
      <c r="C3" s="62" t="s">
        <v>107</v>
      </c>
      <c r="D3" s="47" t="s">
        <v>108</v>
      </c>
      <c r="E3" s="47" t="s">
        <v>109</v>
      </c>
      <c r="F3" s="63" t="s">
        <v>92</v>
      </c>
      <c r="G3" s="64" t="s">
        <v>110</v>
      </c>
      <c r="H3" s="47" t="s">
        <v>111</v>
      </c>
      <c r="I3" s="47" t="s">
        <v>112</v>
      </c>
      <c r="J3" s="47" t="s">
        <v>113</v>
      </c>
      <c r="K3" s="47" t="s">
        <v>114</v>
      </c>
      <c r="L3" s="47" t="s">
        <v>115</v>
      </c>
      <c r="M3" s="47" t="s">
        <v>116</v>
      </c>
      <c r="N3" s="47" t="s">
        <v>117</v>
      </c>
      <c r="O3" s="47" t="s">
        <v>118</v>
      </c>
      <c r="P3" s="47" t="s">
        <v>119</v>
      </c>
      <c r="Q3" s="47" t="s">
        <v>120</v>
      </c>
      <c r="R3" s="63" t="s">
        <v>121</v>
      </c>
      <c r="S3" s="65" t="s">
        <v>92</v>
      </c>
      <c r="T3" s="64" t="s">
        <v>122</v>
      </c>
      <c r="U3" s="60"/>
      <c r="V3" s="61"/>
      <c r="W3" s="61"/>
      <c r="X3" s="61"/>
      <c r="Y3" s="61"/>
      <c r="Z3" s="61"/>
    </row>
    <row r="4" spans="1:26" ht="12.75" customHeight="1">
      <c r="A4" s="10"/>
      <c r="B4" s="12" t="s">
        <v>110</v>
      </c>
      <c r="C4" s="66">
        <f>C16*U4</f>
        <v>66</v>
      </c>
      <c r="D4" s="46">
        <f>C4*'Datos ajustados'!$C$4*(1-'Datos ajustados'!$C$5)</f>
        <v>987360</v>
      </c>
      <c r="E4" s="46">
        <f>D4*'Hoja de datos'!$C$13</f>
        <v>207345.6</v>
      </c>
      <c r="F4" s="67">
        <f t="shared" ref="F4:F15" si="0">SUM(D4:E4)</f>
        <v>1194705.6000000001</v>
      </c>
      <c r="G4" s="68"/>
      <c r="H4" s="46">
        <f>F4</f>
        <v>1194705.6000000001</v>
      </c>
      <c r="I4" s="46"/>
      <c r="J4" s="46"/>
      <c r="K4" s="46"/>
      <c r="L4" s="46"/>
      <c r="M4" s="46"/>
      <c r="N4" s="46"/>
      <c r="O4" s="46"/>
      <c r="P4" s="46"/>
      <c r="Q4" s="46"/>
      <c r="R4" s="67"/>
      <c r="S4" s="69">
        <f t="shared" ref="S4:S15" si="1">SUM(G4:R4)</f>
        <v>1194705.6000000001</v>
      </c>
      <c r="T4" s="68"/>
      <c r="U4" s="59">
        <v>0.02</v>
      </c>
      <c r="V4" s="10"/>
      <c r="W4" s="10"/>
      <c r="X4" s="10"/>
      <c r="Y4" s="10"/>
      <c r="Z4" s="10"/>
    </row>
    <row r="5" spans="1:26" ht="12.75" customHeight="1">
      <c r="A5" s="10"/>
      <c r="B5" s="12" t="s">
        <v>111</v>
      </c>
      <c r="C5" s="66">
        <f>C16*U5</f>
        <v>99</v>
      </c>
      <c r="D5" s="46">
        <f>C5*'Datos ajustados'!$C$4*(1-'Datos ajustados'!$C$5)</f>
        <v>1481040</v>
      </c>
      <c r="E5" s="46">
        <f>D5*'Hoja de datos'!$C$13</f>
        <v>311018.39999999997</v>
      </c>
      <c r="F5" s="67">
        <f t="shared" si="0"/>
        <v>1792058.4</v>
      </c>
      <c r="G5" s="68"/>
      <c r="H5" s="46"/>
      <c r="I5" s="46">
        <f>F5</f>
        <v>1792058.4</v>
      </c>
      <c r="J5" s="46"/>
      <c r="K5" s="46"/>
      <c r="L5" s="46"/>
      <c r="M5" s="46"/>
      <c r="N5" s="46"/>
      <c r="O5" s="46"/>
      <c r="P5" s="46"/>
      <c r="Q5" s="46"/>
      <c r="R5" s="67"/>
      <c r="S5" s="69">
        <f t="shared" si="1"/>
        <v>1792058.4</v>
      </c>
      <c r="T5" s="68"/>
      <c r="U5" s="59">
        <v>0.03</v>
      </c>
      <c r="V5" s="10"/>
      <c r="W5" s="10"/>
      <c r="X5" s="10"/>
      <c r="Y5" s="10"/>
      <c r="Z5" s="10"/>
    </row>
    <row r="6" spans="1:26" ht="12.75" customHeight="1">
      <c r="A6" s="10"/>
      <c r="B6" s="12" t="s">
        <v>112</v>
      </c>
      <c r="C6" s="66">
        <f>C16*U6</f>
        <v>165</v>
      </c>
      <c r="D6" s="46">
        <f>C6*'Datos ajustados'!$C$4*(1-'Datos ajustados'!$C$5)</f>
        <v>2468400</v>
      </c>
      <c r="E6" s="46">
        <f>D6*'Hoja de datos'!$C$13</f>
        <v>518364</v>
      </c>
      <c r="F6" s="67">
        <f t="shared" si="0"/>
        <v>2986764</v>
      </c>
      <c r="G6" s="68"/>
      <c r="H6" s="46"/>
      <c r="I6" s="46"/>
      <c r="J6" s="46">
        <f>F6</f>
        <v>2986764</v>
      </c>
      <c r="K6" s="46"/>
      <c r="L6" s="46"/>
      <c r="M6" s="46"/>
      <c r="N6" s="46"/>
      <c r="O6" s="46"/>
      <c r="P6" s="46"/>
      <c r="Q6" s="46"/>
      <c r="R6" s="67"/>
      <c r="S6" s="69">
        <f t="shared" si="1"/>
        <v>2986764</v>
      </c>
      <c r="T6" s="68"/>
      <c r="U6" s="59">
        <v>0.05</v>
      </c>
      <c r="V6" s="10"/>
      <c r="W6" s="10"/>
      <c r="X6" s="10"/>
      <c r="Y6" s="10"/>
      <c r="Z6" s="10"/>
    </row>
    <row r="7" spans="1:26" ht="12.75" customHeight="1">
      <c r="A7" s="10"/>
      <c r="B7" s="12" t="s">
        <v>113</v>
      </c>
      <c r="C7" s="66">
        <f>C16*U7</f>
        <v>264</v>
      </c>
      <c r="D7" s="46">
        <f>C7*'Datos ajustados'!$C$4*(1-'Datos ajustados'!$C$5)</f>
        <v>3949440</v>
      </c>
      <c r="E7" s="46">
        <f>D7*'Hoja de datos'!$C$13</f>
        <v>829382.4</v>
      </c>
      <c r="F7" s="67">
        <f t="shared" si="0"/>
        <v>4778822.4000000004</v>
      </c>
      <c r="G7" s="68"/>
      <c r="H7" s="46"/>
      <c r="I7" s="46"/>
      <c r="J7" s="46"/>
      <c r="K7" s="46">
        <f>F7</f>
        <v>4778822.4000000004</v>
      </c>
      <c r="L7" s="46"/>
      <c r="M7" s="46"/>
      <c r="N7" s="46"/>
      <c r="O7" s="46"/>
      <c r="P7" s="46"/>
      <c r="Q7" s="46"/>
      <c r="R7" s="67"/>
      <c r="S7" s="69">
        <f t="shared" si="1"/>
        <v>4778822.4000000004</v>
      </c>
      <c r="T7" s="68"/>
      <c r="U7" s="59">
        <v>0.08</v>
      </c>
      <c r="V7" s="10"/>
      <c r="W7" s="10"/>
      <c r="X7" s="10"/>
      <c r="Y7" s="10"/>
      <c r="Z7" s="10"/>
    </row>
    <row r="8" spans="1:26" ht="12.75" customHeight="1">
      <c r="A8" s="10"/>
      <c r="B8" s="12" t="s">
        <v>114</v>
      </c>
      <c r="C8" s="66">
        <f>C16*U8</f>
        <v>297</v>
      </c>
      <c r="D8" s="46">
        <f>C8*'Datos ajustados'!$C$4*(1-'Datos ajustados'!$C$5)</f>
        <v>4443120</v>
      </c>
      <c r="E8" s="46">
        <f>D8*'Hoja de datos'!$C$13</f>
        <v>933055.2</v>
      </c>
      <c r="F8" s="67">
        <f t="shared" si="0"/>
        <v>5376175.2000000002</v>
      </c>
      <c r="G8" s="68"/>
      <c r="H8" s="46"/>
      <c r="I8" s="46"/>
      <c r="J8" s="46"/>
      <c r="K8" s="46"/>
      <c r="L8" s="46">
        <f>F8</f>
        <v>5376175.2000000002</v>
      </c>
      <c r="M8" s="46"/>
      <c r="N8" s="46"/>
      <c r="O8" s="46"/>
      <c r="P8" s="46"/>
      <c r="Q8" s="46"/>
      <c r="R8" s="67"/>
      <c r="S8" s="69">
        <f t="shared" si="1"/>
        <v>5376175.2000000002</v>
      </c>
      <c r="T8" s="68"/>
      <c r="U8" s="59">
        <v>0.09</v>
      </c>
      <c r="V8" s="10"/>
      <c r="W8" s="10"/>
      <c r="X8" s="10"/>
      <c r="Y8" s="10"/>
      <c r="Z8" s="10"/>
    </row>
    <row r="9" spans="1:26" ht="12.75" customHeight="1">
      <c r="A9" s="10"/>
      <c r="B9" s="12" t="s">
        <v>115</v>
      </c>
      <c r="C9" s="66">
        <f>C16*U9</f>
        <v>297</v>
      </c>
      <c r="D9" s="46">
        <f>C9*'Datos ajustados'!$C$4*(1-'Datos ajustados'!$C$5)</f>
        <v>4443120</v>
      </c>
      <c r="E9" s="46">
        <f>D9*'Hoja de datos'!$C$13</f>
        <v>933055.2</v>
      </c>
      <c r="F9" s="67">
        <f t="shared" si="0"/>
        <v>5376175.2000000002</v>
      </c>
      <c r="G9" s="68"/>
      <c r="H9" s="46"/>
      <c r="I9" s="46"/>
      <c r="J9" s="46"/>
      <c r="K9" s="46"/>
      <c r="L9" s="46"/>
      <c r="M9" s="46">
        <f>F9</f>
        <v>5376175.2000000002</v>
      </c>
      <c r="N9" s="46"/>
      <c r="O9" s="46"/>
      <c r="P9" s="46"/>
      <c r="Q9" s="46"/>
      <c r="R9" s="67"/>
      <c r="S9" s="69">
        <f t="shared" si="1"/>
        <v>5376175.2000000002</v>
      </c>
      <c r="T9" s="68"/>
      <c r="U9" s="59">
        <v>0.09</v>
      </c>
      <c r="V9" s="10"/>
      <c r="W9" s="10"/>
      <c r="X9" s="10"/>
      <c r="Y9" s="10"/>
      <c r="Z9" s="10"/>
    </row>
    <row r="10" spans="1:26" ht="12.75" customHeight="1">
      <c r="A10" s="10"/>
      <c r="B10" s="12" t="s">
        <v>116</v>
      </c>
      <c r="C10" s="66">
        <f>C16*U10</f>
        <v>297</v>
      </c>
      <c r="D10" s="46">
        <f>C10*'Datos ajustados'!$C$4*(1-'Datos ajustados'!$C$5)</f>
        <v>4443120</v>
      </c>
      <c r="E10" s="46">
        <f>D10*'Hoja de datos'!$C$13</f>
        <v>933055.2</v>
      </c>
      <c r="F10" s="67">
        <f t="shared" si="0"/>
        <v>5376175.2000000002</v>
      </c>
      <c r="G10" s="68"/>
      <c r="H10" s="46"/>
      <c r="I10" s="46"/>
      <c r="J10" s="46"/>
      <c r="K10" s="46"/>
      <c r="L10" s="46"/>
      <c r="M10" s="46"/>
      <c r="N10" s="46">
        <f>F10</f>
        <v>5376175.2000000002</v>
      </c>
      <c r="O10" s="46"/>
      <c r="P10" s="46"/>
      <c r="Q10" s="46"/>
      <c r="R10" s="67"/>
      <c r="S10" s="69">
        <f t="shared" si="1"/>
        <v>5376175.2000000002</v>
      </c>
      <c r="T10" s="68"/>
      <c r="U10" s="59">
        <v>0.09</v>
      </c>
      <c r="V10" s="10"/>
      <c r="W10" s="10"/>
      <c r="X10" s="10"/>
      <c r="Y10" s="10"/>
      <c r="Z10" s="10"/>
    </row>
    <row r="11" spans="1:26" ht="12.75" customHeight="1">
      <c r="A11" s="10"/>
      <c r="B11" s="12" t="s">
        <v>117</v>
      </c>
      <c r="C11" s="66">
        <f>C16*U11</f>
        <v>330</v>
      </c>
      <c r="D11" s="46">
        <f>C11*'Datos ajustados'!$C$4*(1-'Datos ajustados'!$C$5)</f>
        <v>4936800</v>
      </c>
      <c r="E11" s="46">
        <f>D11*'Hoja de datos'!$C$13</f>
        <v>1036728</v>
      </c>
      <c r="F11" s="67">
        <f t="shared" si="0"/>
        <v>5973528</v>
      </c>
      <c r="G11" s="68"/>
      <c r="H11" s="46"/>
      <c r="I11" s="46"/>
      <c r="J11" s="46"/>
      <c r="K11" s="46"/>
      <c r="L11" s="46"/>
      <c r="M11" s="46"/>
      <c r="N11" s="46"/>
      <c r="O11" s="46">
        <f>F11</f>
        <v>5973528</v>
      </c>
      <c r="P11" s="46"/>
      <c r="Q11" s="46"/>
      <c r="R11" s="67"/>
      <c r="S11" s="69">
        <f t="shared" si="1"/>
        <v>5973528</v>
      </c>
      <c r="T11" s="68"/>
      <c r="U11" s="59">
        <v>0.1</v>
      </c>
      <c r="V11" s="10"/>
      <c r="W11" s="10"/>
      <c r="X11" s="10"/>
      <c r="Y11" s="10"/>
      <c r="Z11" s="10"/>
    </row>
    <row r="12" spans="1:26" ht="12.75" customHeight="1">
      <c r="A12" s="10"/>
      <c r="B12" s="12" t="s">
        <v>118</v>
      </c>
      <c r="C12" s="66">
        <f>C16*U12</f>
        <v>330</v>
      </c>
      <c r="D12" s="46">
        <f>C12*'Datos ajustados'!$C$4*(1-'Datos ajustados'!$C$5)</f>
        <v>4936800</v>
      </c>
      <c r="E12" s="46">
        <f>D12*'Hoja de datos'!$C$13</f>
        <v>1036728</v>
      </c>
      <c r="F12" s="67">
        <f t="shared" si="0"/>
        <v>5973528</v>
      </c>
      <c r="G12" s="68"/>
      <c r="H12" s="46"/>
      <c r="I12" s="46"/>
      <c r="J12" s="46"/>
      <c r="K12" s="46"/>
      <c r="L12" s="46"/>
      <c r="M12" s="46"/>
      <c r="N12" s="46"/>
      <c r="O12" s="46"/>
      <c r="P12" s="46">
        <f>F12</f>
        <v>5973528</v>
      </c>
      <c r="Q12" s="46"/>
      <c r="R12" s="67"/>
      <c r="S12" s="69">
        <f t="shared" si="1"/>
        <v>5973528</v>
      </c>
      <c r="T12" s="68"/>
      <c r="U12" s="59">
        <v>0.1</v>
      </c>
      <c r="V12" s="10"/>
      <c r="W12" s="10"/>
      <c r="X12" s="10"/>
      <c r="Y12" s="10"/>
      <c r="Z12" s="10"/>
    </row>
    <row r="13" spans="1:26" ht="12.75" customHeight="1">
      <c r="A13" s="10"/>
      <c r="B13" s="12" t="s">
        <v>119</v>
      </c>
      <c r="C13" s="66">
        <f>C16*U13</f>
        <v>363</v>
      </c>
      <c r="D13" s="46">
        <f>C13*'Datos ajustados'!$C$4*(1-'Datos ajustados'!$C$5)</f>
        <v>5430480</v>
      </c>
      <c r="E13" s="46">
        <f>D13*'Hoja de datos'!$C$13</f>
        <v>1140400.8</v>
      </c>
      <c r="F13" s="67">
        <f t="shared" si="0"/>
        <v>6570880.7999999998</v>
      </c>
      <c r="G13" s="68"/>
      <c r="H13" s="46"/>
      <c r="I13" s="46"/>
      <c r="J13" s="46"/>
      <c r="K13" s="46"/>
      <c r="L13" s="46"/>
      <c r="M13" s="46"/>
      <c r="N13" s="46"/>
      <c r="O13" s="46"/>
      <c r="P13" s="46"/>
      <c r="Q13" s="46">
        <f>F13</f>
        <v>6570880.7999999998</v>
      </c>
      <c r="R13" s="67"/>
      <c r="S13" s="69">
        <f t="shared" si="1"/>
        <v>6570880.7999999998</v>
      </c>
      <c r="T13" s="68"/>
      <c r="U13" s="59">
        <v>0.11</v>
      </c>
      <c r="V13" s="10"/>
      <c r="W13" s="10"/>
      <c r="X13" s="10"/>
      <c r="Y13" s="10"/>
      <c r="Z13" s="10"/>
    </row>
    <row r="14" spans="1:26" ht="12.75" customHeight="1">
      <c r="A14" s="10"/>
      <c r="B14" s="12" t="s">
        <v>120</v>
      </c>
      <c r="C14" s="66">
        <f>C16*U14</f>
        <v>396</v>
      </c>
      <c r="D14" s="46">
        <f>C14*'Datos ajustados'!$C$4*(1-'Datos ajustados'!$C$5)</f>
        <v>5924160</v>
      </c>
      <c r="E14" s="46">
        <f>D14*'Hoja de datos'!$C$13</f>
        <v>1244073.5999999999</v>
      </c>
      <c r="F14" s="67">
        <f t="shared" si="0"/>
        <v>7168233.5999999996</v>
      </c>
      <c r="G14" s="68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67">
        <f>F14</f>
        <v>7168233.5999999996</v>
      </c>
      <c r="S14" s="69">
        <f t="shared" si="1"/>
        <v>7168233.5999999996</v>
      </c>
      <c r="T14" s="68"/>
      <c r="U14" s="59">
        <v>0.12</v>
      </c>
      <c r="V14" s="10"/>
      <c r="W14" s="10"/>
      <c r="X14" s="10"/>
      <c r="Y14" s="10"/>
      <c r="Z14" s="10"/>
    </row>
    <row r="15" spans="1:26" ht="12.75" customHeight="1">
      <c r="A15" s="10"/>
      <c r="B15" s="12" t="s">
        <v>121</v>
      </c>
      <c r="C15" s="66">
        <f>C16*U15</f>
        <v>396</v>
      </c>
      <c r="D15" s="46">
        <f>C15*'Datos ajustados'!$C$4*(1-'Datos ajustados'!$C$5)</f>
        <v>5924160</v>
      </c>
      <c r="E15" s="46">
        <f>D15*'Hoja de datos'!$C$13</f>
        <v>1244073.5999999999</v>
      </c>
      <c r="F15" s="67">
        <f t="shared" si="0"/>
        <v>7168233.5999999996</v>
      </c>
      <c r="G15" s="68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67"/>
      <c r="S15" s="69">
        <f t="shared" si="1"/>
        <v>0</v>
      </c>
      <c r="T15" s="68">
        <f>F15</f>
        <v>7168233.5999999996</v>
      </c>
      <c r="U15" s="59">
        <v>0.12</v>
      </c>
      <c r="V15" s="10"/>
      <c r="W15" s="10"/>
      <c r="X15" s="10"/>
      <c r="Y15" s="10"/>
      <c r="Z15" s="10"/>
    </row>
    <row r="16" spans="1:26" ht="12.75" customHeight="1">
      <c r="A16" s="70"/>
      <c r="B16" s="40" t="s">
        <v>92</v>
      </c>
      <c r="C16" s="71">
        <f>'Datos ajustados'!C10</f>
        <v>3300</v>
      </c>
      <c r="D16" s="72">
        <f t="shared" ref="D16:U16" si="2">SUM(D4:D15)</f>
        <v>49368000</v>
      </c>
      <c r="E16" s="72">
        <f t="shared" si="2"/>
        <v>10367280</v>
      </c>
      <c r="F16" s="72">
        <f t="shared" si="2"/>
        <v>59735280</v>
      </c>
      <c r="G16" s="72">
        <f t="shared" si="2"/>
        <v>0</v>
      </c>
      <c r="H16" s="72">
        <f t="shared" si="2"/>
        <v>1194705.6000000001</v>
      </c>
      <c r="I16" s="72">
        <f t="shared" si="2"/>
        <v>1792058.4</v>
      </c>
      <c r="J16" s="72">
        <f t="shared" si="2"/>
        <v>2986764</v>
      </c>
      <c r="K16" s="72">
        <f t="shared" si="2"/>
        <v>4778822.4000000004</v>
      </c>
      <c r="L16" s="72">
        <f t="shared" si="2"/>
        <v>5376175.2000000002</v>
      </c>
      <c r="M16" s="72">
        <f t="shared" si="2"/>
        <v>5376175.2000000002</v>
      </c>
      <c r="N16" s="72">
        <f t="shared" si="2"/>
        <v>5376175.2000000002</v>
      </c>
      <c r="O16" s="72">
        <f t="shared" si="2"/>
        <v>5973528</v>
      </c>
      <c r="P16" s="72">
        <f t="shared" si="2"/>
        <v>5973528</v>
      </c>
      <c r="Q16" s="72">
        <f t="shared" si="2"/>
        <v>6570880.7999999998</v>
      </c>
      <c r="R16" s="72">
        <f t="shared" si="2"/>
        <v>7168233.5999999996</v>
      </c>
      <c r="S16" s="72">
        <f t="shared" si="2"/>
        <v>52567046.399999999</v>
      </c>
      <c r="T16" s="72">
        <f t="shared" si="2"/>
        <v>7168233.5999999996</v>
      </c>
      <c r="U16" s="60">
        <f t="shared" si="2"/>
        <v>0.99999999999999989</v>
      </c>
      <c r="V16" s="39"/>
      <c r="W16" s="39"/>
      <c r="X16" s="39"/>
      <c r="Y16" s="39"/>
      <c r="Z16" s="39"/>
    </row>
    <row r="17" spans="1:26" ht="12.75" customHeight="1">
      <c r="A17" s="10"/>
      <c r="B17" s="10"/>
      <c r="C17" s="58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59"/>
      <c r="V17" s="10"/>
      <c r="W17" s="10"/>
      <c r="X17" s="10"/>
      <c r="Y17" s="10"/>
      <c r="Z17" s="10"/>
    </row>
    <row r="18" spans="1:26" ht="12.75" customHeight="1">
      <c r="A18" s="10"/>
      <c r="B18" s="127" t="s">
        <v>105</v>
      </c>
      <c r="C18" s="129"/>
      <c r="D18" s="129"/>
      <c r="E18" s="129"/>
      <c r="F18" s="141"/>
      <c r="G18" s="142" t="s">
        <v>106</v>
      </c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8"/>
      <c r="U18" s="59"/>
      <c r="V18" s="10"/>
      <c r="W18" s="10"/>
      <c r="X18" s="10"/>
      <c r="Y18" s="10"/>
      <c r="Z18" s="10"/>
    </row>
    <row r="19" spans="1:26" ht="12.75" customHeight="1">
      <c r="A19" s="10"/>
      <c r="B19" s="47" t="s">
        <v>16</v>
      </c>
      <c r="C19" s="62" t="s">
        <v>107</v>
      </c>
      <c r="D19" s="47" t="s">
        <v>108</v>
      </c>
      <c r="E19" s="47" t="s">
        <v>109</v>
      </c>
      <c r="F19" s="63" t="s">
        <v>92</v>
      </c>
      <c r="G19" s="64" t="s">
        <v>110</v>
      </c>
      <c r="H19" s="47" t="s">
        <v>111</v>
      </c>
      <c r="I19" s="47" t="s">
        <v>112</v>
      </c>
      <c r="J19" s="47" t="s">
        <v>113</v>
      </c>
      <c r="K19" s="47" t="s">
        <v>114</v>
      </c>
      <c r="L19" s="47" t="s">
        <v>115</v>
      </c>
      <c r="M19" s="47" t="s">
        <v>116</v>
      </c>
      <c r="N19" s="47" t="s">
        <v>117</v>
      </c>
      <c r="O19" s="47" t="s">
        <v>118</v>
      </c>
      <c r="P19" s="47" t="s">
        <v>119</v>
      </c>
      <c r="Q19" s="47" t="s">
        <v>120</v>
      </c>
      <c r="R19" s="63" t="s">
        <v>121</v>
      </c>
      <c r="S19" s="65" t="s">
        <v>92</v>
      </c>
      <c r="T19" s="64" t="s">
        <v>122</v>
      </c>
      <c r="U19" s="59"/>
      <c r="V19" s="10"/>
      <c r="W19" s="10"/>
      <c r="X19" s="10"/>
      <c r="Y19" s="10"/>
      <c r="Z19" s="10"/>
    </row>
    <row r="20" spans="1:26" ht="12.75" customHeight="1">
      <c r="A20" s="10"/>
      <c r="B20" s="73" t="s">
        <v>123</v>
      </c>
      <c r="C20" s="74"/>
      <c r="D20" s="75"/>
      <c r="E20" s="75"/>
      <c r="F20" s="76"/>
      <c r="G20" s="77">
        <f>T15</f>
        <v>7168233.5999999996</v>
      </c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78"/>
      <c r="S20" s="69">
        <f t="shared" ref="S20:S32" si="3">SUM(G20:R20)</f>
        <v>7168233.5999999996</v>
      </c>
      <c r="T20" s="79"/>
      <c r="U20" s="59"/>
      <c r="V20" s="10"/>
      <c r="W20" s="10"/>
      <c r="X20" s="10"/>
      <c r="Y20" s="10"/>
      <c r="Z20" s="10"/>
    </row>
    <row r="21" spans="1:26" ht="12.75" customHeight="1">
      <c r="A21" s="10"/>
      <c r="B21" s="12" t="s">
        <v>110</v>
      </c>
      <c r="C21" s="66">
        <f>C33*U21</f>
        <v>435.6</v>
      </c>
      <c r="D21" s="46">
        <f>C21*'Datos ajustados'!$D$4*(1-'Datos ajustados'!$D$5)</f>
        <v>6516576</v>
      </c>
      <c r="E21" s="46">
        <f>D21*'Hoja de datos'!$C$13</f>
        <v>1368480.96</v>
      </c>
      <c r="F21" s="67">
        <f t="shared" ref="F21:F32" si="4">SUM(D21:E21)</f>
        <v>7885056.96</v>
      </c>
      <c r="G21" s="68"/>
      <c r="H21" s="46">
        <f>F21</f>
        <v>7885056.96</v>
      </c>
      <c r="I21" s="46"/>
      <c r="J21" s="46"/>
      <c r="K21" s="46"/>
      <c r="L21" s="46"/>
      <c r="M21" s="46"/>
      <c r="N21" s="46"/>
      <c r="O21" s="46"/>
      <c r="P21" s="46"/>
      <c r="Q21" s="46"/>
      <c r="R21" s="67"/>
      <c r="S21" s="69">
        <f t="shared" si="3"/>
        <v>7885056.96</v>
      </c>
      <c r="T21" s="68"/>
      <c r="U21" s="59">
        <v>0.06</v>
      </c>
      <c r="V21" s="10"/>
      <c r="W21" s="10"/>
      <c r="X21" s="10"/>
      <c r="Y21" s="10"/>
      <c r="Z21" s="10"/>
    </row>
    <row r="22" spans="1:26" ht="12.75" customHeight="1">
      <c r="A22" s="10"/>
      <c r="B22" s="12" t="s">
        <v>111</v>
      </c>
      <c r="C22" s="66">
        <f>C33*U22</f>
        <v>508.2000000000001</v>
      </c>
      <c r="D22" s="46">
        <f>C22*'Datos ajustados'!$D$4*(1-'Datos ajustados'!$D$5)</f>
        <v>7602672.0000000009</v>
      </c>
      <c r="E22" s="46">
        <f>D22*'Hoja de datos'!$C$13</f>
        <v>1596561.12</v>
      </c>
      <c r="F22" s="67">
        <f t="shared" si="4"/>
        <v>9199233.120000001</v>
      </c>
      <c r="G22" s="68"/>
      <c r="H22" s="46"/>
      <c r="I22" s="46">
        <f>F22</f>
        <v>9199233.120000001</v>
      </c>
      <c r="J22" s="46"/>
      <c r="K22" s="46"/>
      <c r="L22" s="46"/>
      <c r="M22" s="46"/>
      <c r="N22" s="46"/>
      <c r="O22" s="46"/>
      <c r="P22" s="46"/>
      <c r="Q22" s="46"/>
      <c r="R22" s="67"/>
      <c r="S22" s="69">
        <f t="shared" si="3"/>
        <v>9199233.120000001</v>
      </c>
      <c r="T22" s="68"/>
      <c r="U22" s="59">
        <v>7.0000000000000007E-2</v>
      </c>
      <c r="V22" s="10"/>
      <c r="W22" s="10"/>
      <c r="X22" s="10"/>
      <c r="Y22" s="10"/>
      <c r="Z22" s="10"/>
    </row>
    <row r="23" spans="1:26" ht="12.75" customHeight="1">
      <c r="A23" s="10"/>
      <c r="B23" s="12" t="s">
        <v>112</v>
      </c>
      <c r="C23" s="66">
        <f>C33*U23</f>
        <v>508.2000000000001</v>
      </c>
      <c r="D23" s="46">
        <f>C23*'Datos ajustados'!$D$4*(1-'Datos ajustados'!$D$5)</f>
        <v>7602672.0000000009</v>
      </c>
      <c r="E23" s="46">
        <f>D23*'Hoja de datos'!$C$13</f>
        <v>1596561.12</v>
      </c>
      <c r="F23" s="67">
        <f t="shared" si="4"/>
        <v>9199233.120000001</v>
      </c>
      <c r="G23" s="68"/>
      <c r="H23" s="46"/>
      <c r="I23" s="46"/>
      <c r="J23" s="46">
        <f>F23</f>
        <v>9199233.120000001</v>
      </c>
      <c r="K23" s="46"/>
      <c r="L23" s="46"/>
      <c r="M23" s="46"/>
      <c r="N23" s="46"/>
      <c r="O23" s="46"/>
      <c r="P23" s="46"/>
      <c r="Q23" s="46"/>
      <c r="R23" s="67"/>
      <c r="S23" s="69">
        <f t="shared" si="3"/>
        <v>9199233.120000001</v>
      </c>
      <c r="T23" s="68"/>
      <c r="U23" s="59">
        <v>7.0000000000000007E-2</v>
      </c>
      <c r="V23" s="10"/>
      <c r="W23" s="10"/>
      <c r="X23" s="10"/>
      <c r="Y23" s="10"/>
      <c r="Z23" s="10"/>
    </row>
    <row r="24" spans="1:26" ht="12.75" customHeight="1">
      <c r="A24" s="10"/>
      <c r="B24" s="12" t="s">
        <v>113</v>
      </c>
      <c r="C24" s="66">
        <f>C33*U24</f>
        <v>580.80000000000007</v>
      </c>
      <c r="D24" s="46">
        <f>C24*'Datos ajustados'!$D$4*(1-'Datos ajustados'!$D$5)</f>
        <v>8688768.0000000019</v>
      </c>
      <c r="E24" s="46">
        <f>D24*'Hoja de datos'!$C$13</f>
        <v>1824641.2800000003</v>
      </c>
      <c r="F24" s="67">
        <f t="shared" si="4"/>
        <v>10513409.280000001</v>
      </c>
      <c r="G24" s="68"/>
      <c r="H24" s="46"/>
      <c r="I24" s="46"/>
      <c r="J24" s="46"/>
      <c r="K24" s="46">
        <f>F24</f>
        <v>10513409.280000001</v>
      </c>
      <c r="L24" s="46"/>
      <c r="M24" s="46"/>
      <c r="N24" s="46"/>
      <c r="O24" s="46"/>
      <c r="P24" s="46"/>
      <c r="Q24" s="46"/>
      <c r="R24" s="67"/>
      <c r="S24" s="69">
        <f t="shared" si="3"/>
        <v>10513409.280000001</v>
      </c>
      <c r="T24" s="68"/>
      <c r="U24" s="59">
        <v>0.08</v>
      </c>
      <c r="V24" s="10"/>
      <c r="W24" s="10"/>
      <c r="X24" s="10"/>
      <c r="Y24" s="10"/>
      <c r="Z24" s="10"/>
    </row>
    <row r="25" spans="1:26" ht="12.75" customHeight="1">
      <c r="A25" s="10"/>
      <c r="B25" s="12" t="s">
        <v>114</v>
      </c>
      <c r="C25" s="66">
        <f>C33*U25</f>
        <v>580.80000000000007</v>
      </c>
      <c r="D25" s="46">
        <f>C25*'Datos ajustados'!$D$4*(1-'Datos ajustados'!$D$5)</f>
        <v>8688768.0000000019</v>
      </c>
      <c r="E25" s="46">
        <f>D25*'Hoja de datos'!$C$13</f>
        <v>1824641.2800000003</v>
      </c>
      <c r="F25" s="67">
        <f t="shared" si="4"/>
        <v>10513409.280000001</v>
      </c>
      <c r="G25" s="68"/>
      <c r="H25" s="46"/>
      <c r="I25" s="46"/>
      <c r="J25" s="46"/>
      <c r="K25" s="46"/>
      <c r="L25" s="46">
        <f>F25</f>
        <v>10513409.280000001</v>
      </c>
      <c r="M25" s="46"/>
      <c r="N25" s="46"/>
      <c r="O25" s="46"/>
      <c r="P25" s="46"/>
      <c r="Q25" s="46"/>
      <c r="R25" s="67"/>
      <c r="S25" s="69">
        <f t="shared" si="3"/>
        <v>10513409.280000001</v>
      </c>
      <c r="T25" s="68"/>
      <c r="U25" s="59">
        <v>0.08</v>
      </c>
      <c r="V25" s="10"/>
      <c r="W25" s="10"/>
      <c r="X25" s="10"/>
      <c r="Y25" s="10"/>
      <c r="Z25" s="10"/>
    </row>
    <row r="26" spans="1:26" ht="12.75" customHeight="1">
      <c r="A26" s="10"/>
      <c r="B26" s="12" t="s">
        <v>115</v>
      </c>
      <c r="C26" s="66">
        <f>C33*U26</f>
        <v>580.80000000000007</v>
      </c>
      <c r="D26" s="46">
        <f>C26*'Datos ajustados'!$D$4*(1-'Datos ajustados'!$D$5)</f>
        <v>8688768.0000000019</v>
      </c>
      <c r="E26" s="46">
        <f>D26*'Hoja de datos'!$C$13</f>
        <v>1824641.2800000003</v>
      </c>
      <c r="F26" s="67">
        <f t="shared" si="4"/>
        <v>10513409.280000001</v>
      </c>
      <c r="G26" s="68"/>
      <c r="H26" s="46"/>
      <c r="I26" s="46"/>
      <c r="J26" s="46"/>
      <c r="K26" s="46"/>
      <c r="L26" s="46"/>
      <c r="M26" s="46">
        <f>F26</f>
        <v>10513409.280000001</v>
      </c>
      <c r="N26" s="46"/>
      <c r="O26" s="46"/>
      <c r="P26" s="46"/>
      <c r="Q26" s="46"/>
      <c r="R26" s="67"/>
      <c r="S26" s="69">
        <f t="shared" si="3"/>
        <v>10513409.280000001</v>
      </c>
      <c r="T26" s="68"/>
      <c r="U26" s="59">
        <v>0.08</v>
      </c>
      <c r="V26" s="10"/>
      <c r="W26" s="10"/>
      <c r="X26" s="10"/>
      <c r="Y26" s="10"/>
      <c r="Z26" s="10"/>
    </row>
    <row r="27" spans="1:26" ht="12.75" customHeight="1">
      <c r="A27" s="10"/>
      <c r="B27" s="12" t="s">
        <v>116</v>
      </c>
      <c r="C27" s="66">
        <f>C33*U27</f>
        <v>653.40000000000009</v>
      </c>
      <c r="D27" s="46">
        <f>C27*'Datos ajustados'!$D$4*(1-'Datos ajustados'!$D$5)</f>
        <v>9774864.0000000019</v>
      </c>
      <c r="E27" s="46">
        <f>D27*'Hoja de datos'!$C$13</f>
        <v>2052721.4400000004</v>
      </c>
      <c r="F27" s="67">
        <f t="shared" si="4"/>
        <v>11827585.440000001</v>
      </c>
      <c r="G27" s="68"/>
      <c r="H27" s="46"/>
      <c r="I27" s="46"/>
      <c r="J27" s="46"/>
      <c r="K27" s="46"/>
      <c r="L27" s="46"/>
      <c r="M27" s="46"/>
      <c r="N27" s="46">
        <f>F27</f>
        <v>11827585.440000001</v>
      </c>
      <c r="O27" s="46"/>
      <c r="P27" s="46"/>
      <c r="Q27" s="46"/>
      <c r="R27" s="67"/>
      <c r="S27" s="69">
        <f t="shared" si="3"/>
        <v>11827585.440000001</v>
      </c>
      <c r="T27" s="68"/>
      <c r="U27" s="59">
        <v>0.09</v>
      </c>
      <c r="V27" s="10"/>
      <c r="W27" s="10"/>
      <c r="X27" s="10"/>
      <c r="Y27" s="10"/>
      <c r="Z27" s="10"/>
    </row>
    <row r="28" spans="1:26" ht="12.75" customHeight="1">
      <c r="A28" s="10"/>
      <c r="B28" s="12" t="s">
        <v>117</v>
      </c>
      <c r="C28" s="66">
        <f>C33*U28</f>
        <v>653.40000000000009</v>
      </c>
      <c r="D28" s="46">
        <f>C28*'Datos ajustados'!$D$4*(1-'Datos ajustados'!$D$5)</f>
        <v>9774864.0000000019</v>
      </c>
      <c r="E28" s="46">
        <f>D28*'Hoja de datos'!$C$13</f>
        <v>2052721.4400000004</v>
      </c>
      <c r="F28" s="67">
        <f t="shared" si="4"/>
        <v>11827585.440000001</v>
      </c>
      <c r="G28" s="68"/>
      <c r="H28" s="46"/>
      <c r="I28" s="46"/>
      <c r="J28" s="46"/>
      <c r="K28" s="46"/>
      <c r="L28" s="46"/>
      <c r="M28" s="46"/>
      <c r="N28" s="46"/>
      <c r="O28" s="46">
        <f>F28</f>
        <v>11827585.440000001</v>
      </c>
      <c r="P28" s="46"/>
      <c r="Q28" s="46"/>
      <c r="R28" s="67"/>
      <c r="S28" s="69">
        <f t="shared" si="3"/>
        <v>11827585.440000001</v>
      </c>
      <c r="T28" s="68"/>
      <c r="U28" s="59">
        <v>0.09</v>
      </c>
      <c r="V28" s="10"/>
      <c r="W28" s="10"/>
      <c r="X28" s="10"/>
      <c r="Y28" s="10"/>
      <c r="Z28" s="10"/>
    </row>
    <row r="29" spans="1:26" ht="12.75" customHeight="1">
      <c r="A29" s="10"/>
      <c r="B29" s="12" t="s">
        <v>118</v>
      </c>
      <c r="C29" s="66">
        <f>C33*U29</f>
        <v>653.40000000000009</v>
      </c>
      <c r="D29" s="46">
        <f>C29*'Datos ajustados'!$D$4*(1-'Datos ajustados'!$D$5)</f>
        <v>9774864.0000000019</v>
      </c>
      <c r="E29" s="46">
        <f>D29*'Hoja de datos'!$C$13</f>
        <v>2052721.4400000004</v>
      </c>
      <c r="F29" s="67">
        <f t="shared" si="4"/>
        <v>11827585.440000001</v>
      </c>
      <c r="G29" s="68"/>
      <c r="H29" s="46"/>
      <c r="I29" s="46"/>
      <c r="J29" s="46"/>
      <c r="K29" s="46"/>
      <c r="L29" s="46"/>
      <c r="M29" s="46"/>
      <c r="N29" s="46"/>
      <c r="O29" s="46"/>
      <c r="P29" s="46">
        <f>F29</f>
        <v>11827585.440000001</v>
      </c>
      <c r="Q29" s="46"/>
      <c r="R29" s="67"/>
      <c r="S29" s="69">
        <f t="shared" si="3"/>
        <v>11827585.440000001</v>
      </c>
      <c r="T29" s="68"/>
      <c r="U29" s="59">
        <v>0.09</v>
      </c>
      <c r="V29" s="10"/>
      <c r="W29" s="10"/>
      <c r="X29" s="10"/>
      <c r="Y29" s="10"/>
      <c r="Z29" s="10"/>
    </row>
    <row r="30" spans="1:26" ht="12.75" customHeight="1">
      <c r="A30" s="10"/>
      <c r="B30" s="12" t="s">
        <v>119</v>
      </c>
      <c r="C30" s="66">
        <f>C33*U30</f>
        <v>726.00000000000011</v>
      </c>
      <c r="D30" s="46">
        <f>C30*'Datos ajustados'!$D$4*(1-'Datos ajustados'!$D$5)</f>
        <v>10860960.000000002</v>
      </c>
      <c r="E30" s="46">
        <f>D30*'Hoja de datos'!$C$13</f>
        <v>2280801.6</v>
      </c>
      <c r="F30" s="67">
        <f t="shared" si="4"/>
        <v>13141761.600000001</v>
      </c>
      <c r="G30" s="68"/>
      <c r="H30" s="46"/>
      <c r="I30" s="46"/>
      <c r="J30" s="46"/>
      <c r="K30" s="46"/>
      <c r="L30" s="46"/>
      <c r="M30" s="46"/>
      <c r="N30" s="46"/>
      <c r="O30" s="46"/>
      <c r="P30" s="46"/>
      <c r="Q30" s="46">
        <f>F30</f>
        <v>13141761.600000001</v>
      </c>
      <c r="R30" s="67"/>
      <c r="S30" s="69">
        <f t="shared" si="3"/>
        <v>13141761.600000001</v>
      </c>
      <c r="T30" s="68"/>
      <c r="U30" s="59">
        <v>0.1</v>
      </c>
      <c r="V30" s="10"/>
      <c r="W30" s="10"/>
      <c r="X30" s="10"/>
      <c r="Y30" s="10"/>
      <c r="Z30" s="10"/>
    </row>
    <row r="31" spans="1:26" ht="12.75" customHeight="1">
      <c r="A31" s="10"/>
      <c r="B31" s="12" t="s">
        <v>120</v>
      </c>
      <c r="C31" s="66">
        <f>C33*U31</f>
        <v>726.00000000000011</v>
      </c>
      <c r="D31" s="46">
        <f>C31*'Datos ajustados'!$D$4*(1-'Datos ajustados'!$D$5)</f>
        <v>10860960.000000002</v>
      </c>
      <c r="E31" s="46">
        <f>D31*'Hoja de datos'!$C$13</f>
        <v>2280801.6</v>
      </c>
      <c r="F31" s="67">
        <f t="shared" si="4"/>
        <v>13141761.600000001</v>
      </c>
      <c r="G31" s="68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67">
        <f>F31</f>
        <v>13141761.600000001</v>
      </c>
      <c r="S31" s="69">
        <f t="shared" si="3"/>
        <v>13141761.600000001</v>
      </c>
      <c r="T31" s="68"/>
      <c r="U31" s="59">
        <v>0.1</v>
      </c>
      <c r="V31" s="10"/>
      <c r="W31" s="10"/>
      <c r="X31" s="10"/>
      <c r="Y31" s="10"/>
      <c r="Z31" s="10"/>
    </row>
    <row r="32" spans="1:26" ht="12.75" customHeight="1">
      <c r="A32" s="10"/>
      <c r="B32" s="12" t="s">
        <v>121</v>
      </c>
      <c r="C32" s="66">
        <f>C33*U32</f>
        <v>798.60000000000014</v>
      </c>
      <c r="D32" s="46">
        <f>C32*'Datos ajustados'!$D$4*(1-'Datos ajustados'!$D$5)</f>
        <v>11947056.000000002</v>
      </c>
      <c r="E32" s="46">
        <f>D32*'Hoja de datos'!$C$13</f>
        <v>2508881.7600000002</v>
      </c>
      <c r="F32" s="67">
        <f t="shared" si="4"/>
        <v>14455937.760000002</v>
      </c>
      <c r="G32" s="68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67"/>
      <c r="S32" s="69">
        <f t="shared" si="3"/>
        <v>0</v>
      </c>
      <c r="T32" s="68">
        <f>F32</f>
        <v>14455937.760000002</v>
      </c>
      <c r="U32" s="59">
        <v>0.11</v>
      </c>
      <c r="V32" s="10"/>
      <c r="W32" s="10"/>
      <c r="X32" s="10"/>
      <c r="Y32" s="10"/>
      <c r="Z32" s="10"/>
    </row>
    <row r="33" spans="1:26" ht="12.75" customHeight="1">
      <c r="A33" s="39"/>
      <c r="B33" s="40" t="s">
        <v>92</v>
      </c>
      <c r="C33" s="71">
        <f>'Datos ajustados'!D10</f>
        <v>7260.0000000000009</v>
      </c>
      <c r="D33" s="72">
        <f t="shared" ref="D33:F33" si="5">SUM(D21:D32)</f>
        <v>110781792</v>
      </c>
      <c r="E33" s="72">
        <f t="shared" si="5"/>
        <v>23264176.320000008</v>
      </c>
      <c r="F33" s="72">
        <f t="shared" si="5"/>
        <v>134045968.32000001</v>
      </c>
      <c r="G33" s="72">
        <f>SUM(G20:G32)</f>
        <v>7168233.5999999996</v>
      </c>
      <c r="H33" s="72">
        <f t="shared" ref="H33:R33" si="6">SUM(H21:H32)</f>
        <v>7885056.96</v>
      </c>
      <c r="I33" s="72">
        <f t="shared" si="6"/>
        <v>9199233.120000001</v>
      </c>
      <c r="J33" s="72">
        <f t="shared" si="6"/>
        <v>9199233.120000001</v>
      </c>
      <c r="K33" s="72">
        <f t="shared" si="6"/>
        <v>10513409.280000001</v>
      </c>
      <c r="L33" s="72">
        <f t="shared" si="6"/>
        <v>10513409.280000001</v>
      </c>
      <c r="M33" s="72">
        <f t="shared" si="6"/>
        <v>10513409.280000001</v>
      </c>
      <c r="N33" s="72">
        <f t="shared" si="6"/>
        <v>11827585.440000001</v>
      </c>
      <c r="O33" s="72">
        <f t="shared" si="6"/>
        <v>11827585.440000001</v>
      </c>
      <c r="P33" s="72">
        <f t="shared" si="6"/>
        <v>11827585.440000001</v>
      </c>
      <c r="Q33" s="72">
        <f t="shared" si="6"/>
        <v>13141761.600000001</v>
      </c>
      <c r="R33" s="72">
        <f t="shared" si="6"/>
        <v>13141761.600000001</v>
      </c>
      <c r="S33" s="72">
        <f t="shared" ref="S33:T33" si="7">SUM(S20:S32)</f>
        <v>126758264.16</v>
      </c>
      <c r="T33" s="72">
        <f t="shared" si="7"/>
        <v>14455937.760000002</v>
      </c>
      <c r="U33" s="60">
        <f>SUM(U21:U32)</f>
        <v>1.02</v>
      </c>
      <c r="V33" s="39"/>
      <c r="W33" s="39"/>
      <c r="X33" s="39"/>
      <c r="Y33" s="39"/>
      <c r="Z33" s="39"/>
    </row>
    <row r="34" spans="1:26" ht="12.75" customHeight="1">
      <c r="A34" s="10"/>
      <c r="B34" s="10"/>
      <c r="C34" s="58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59"/>
      <c r="V34" s="10"/>
      <c r="W34" s="10"/>
      <c r="X34" s="10"/>
      <c r="Y34" s="10"/>
      <c r="Z34" s="10"/>
    </row>
    <row r="35" spans="1:26" ht="12.75" customHeight="1">
      <c r="A35" s="10"/>
      <c r="B35" s="127" t="s">
        <v>105</v>
      </c>
      <c r="C35" s="129"/>
      <c r="D35" s="129"/>
      <c r="E35" s="129"/>
      <c r="F35" s="141"/>
      <c r="G35" s="142" t="s">
        <v>106</v>
      </c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8"/>
      <c r="U35" s="59"/>
      <c r="V35" s="10"/>
      <c r="W35" s="10"/>
      <c r="X35" s="10"/>
      <c r="Y35" s="10"/>
      <c r="Z35" s="10"/>
    </row>
    <row r="36" spans="1:26" ht="12.75" customHeight="1">
      <c r="A36" s="10"/>
      <c r="B36" s="47" t="s">
        <v>17</v>
      </c>
      <c r="C36" s="62" t="s">
        <v>107</v>
      </c>
      <c r="D36" s="47" t="s">
        <v>108</v>
      </c>
      <c r="E36" s="47" t="s">
        <v>109</v>
      </c>
      <c r="F36" s="63" t="s">
        <v>92</v>
      </c>
      <c r="G36" s="64" t="s">
        <v>110</v>
      </c>
      <c r="H36" s="47" t="s">
        <v>111</v>
      </c>
      <c r="I36" s="47" t="s">
        <v>112</v>
      </c>
      <c r="J36" s="47" t="s">
        <v>113</v>
      </c>
      <c r="K36" s="47" t="s">
        <v>114</v>
      </c>
      <c r="L36" s="47" t="s">
        <v>115</v>
      </c>
      <c r="M36" s="47" t="s">
        <v>116</v>
      </c>
      <c r="N36" s="47" t="s">
        <v>117</v>
      </c>
      <c r="O36" s="47" t="s">
        <v>118</v>
      </c>
      <c r="P36" s="47" t="s">
        <v>119</v>
      </c>
      <c r="Q36" s="47" t="s">
        <v>120</v>
      </c>
      <c r="R36" s="63" t="s">
        <v>121</v>
      </c>
      <c r="S36" s="65" t="s">
        <v>92</v>
      </c>
      <c r="T36" s="64" t="s">
        <v>122</v>
      </c>
      <c r="U36" s="59"/>
      <c r="V36" s="10"/>
      <c r="W36" s="10"/>
      <c r="X36" s="10"/>
      <c r="Y36" s="10"/>
      <c r="Z36" s="10"/>
    </row>
    <row r="37" spans="1:26" ht="12.75" customHeight="1">
      <c r="A37" s="10"/>
      <c r="B37" s="73" t="s">
        <v>124</v>
      </c>
      <c r="C37" s="74"/>
      <c r="D37" s="75"/>
      <c r="E37" s="75"/>
      <c r="F37" s="76"/>
      <c r="G37" s="77">
        <f>T32</f>
        <v>14455937.760000002</v>
      </c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78"/>
      <c r="S37" s="69">
        <f t="shared" ref="S37:S49" si="8">SUM(G37:R37)</f>
        <v>14455937.760000002</v>
      </c>
      <c r="T37" s="79"/>
      <c r="U37" s="59"/>
      <c r="V37" s="10"/>
      <c r="W37" s="10"/>
      <c r="X37" s="10"/>
      <c r="Y37" s="10"/>
      <c r="Z37" s="10"/>
    </row>
    <row r="38" spans="1:26" ht="12.75" customHeight="1">
      <c r="A38" s="10"/>
      <c r="B38" s="12" t="s">
        <v>110</v>
      </c>
      <c r="C38" s="66">
        <f>C50*U38</f>
        <v>798.60000000000014</v>
      </c>
      <c r="D38" s="46">
        <f>C38*'Datos ajustados'!$E$4*(1-'Datos ajustados'!$E$5)</f>
        <v>11947056.000000002</v>
      </c>
      <c r="E38" s="46">
        <f>D38*'Hoja de datos'!$C$13</f>
        <v>2508881.7600000002</v>
      </c>
      <c r="F38" s="67">
        <f t="shared" ref="F38:F49" si="9">SUM(D38:E38)</f>
        <v>14455937.760000002</v>
      </c>
      <c r="G38" s="68"/>
      <c r="H38" s="46">
        <f>F38</f>
        <v>14455937.760000002</v>
      </c>
      <c r="I38" s="46"/>
      <c r="J38" s="46"/>
      <c r="K38" s="46"/>
      <c r="L38" s="46"/>
      <c r="M38" s="46"/>
      <c r="N38" s="46"/>
      <c r="O38" s="46"/>
      <c r="P38" s="46"/>
      <c r="Q38" s="46"/>
      <c r="R38" s="67"/>
      <c r="S38" s="69">
        <f t="shared" si="8"/>
        <v>14455937.760000002</v>
      </c>
      <c r="T38" s="68"/>
      <c r="U38" s="59">
        <v>0.06</v>
      </c>
      <c r="V38" s="10"/>
      <c r="W38" s="10"/>
      <c r="X38" s="10"/>
      <c r="Y38" s="10"/>
      <c r="Z38" s="10"/>
    </row>
    <row r="39" spans="1:26" ht="12.75" customHeight="1">
      <c r="A39" s="10"/>
      <c r="B39" s="12" t="s">
        <v>111</v>
      </c>
      <c r="C39" s="66">
        <f>C50*U39</f>
        <v>931.70000000000039</v>
      </c>
      <c r="D39" s="46">
        <f>C39*'Datos ajustados'!$E$4*(1-'Datos ajustados'!$E$5)</f>
        <v>13938232.000000006</v>
      </c>
      <c r="E39" s="46">
        <f>D39*'Hoja de datos'!$C$13</f>
        <v>2927028.7200000011</v>
      </c>
      <c r="F39" s="67">
        <f t="shared" si="9"/>
        <v>16865260.720000006</v>
      </c>
      <c r="G39" s="68"/>
      <c r="H39" s="46"/>
      <c r="I39" s="46">
        <f>F39</f>
        <v>16865260.720000006</v>
      </c>
      <c r="J39" s="46"/>
      <c r="K39" s="46"/>
      <c r="L39" s="46"/>
      <c r="M39" s="46"/>
      <c r="N39" s="46"/>
      <c r="O39" s="46"/>
      <c r="P39" s="46"/>
      <c r="Q39" s="46"/>
      <c r="R39" s="67"/>
      <c r="S39" s="69">
        <f t="shared" si="8"/>
        <v>16865260.720000006</v>
      </c>
      <c r="T39" s="68"/>
      <c r="U39" s="59">
        <v>7.0000000000000007E-2</v>
      </c>
      <c r="V39" s="10"/>
      <c r="W39" s="10"/>
      <c r="X39" s="10"/>
      <c r="Y39" s="10"/>
      <c r="Z39" s="10"/>
    </row>
    <row r="40" spans="1:26" ht="12.75" customHeight="1">
      <c r="A40" s="10"/>
      <c r="B40" s="12" t="s">
        <v>112</v>
      </c>
      <c r="C40" s="66">
        <f>C50*U40</f>
        <v>931.70000000000039</v>
      </c>
      <c r="D40" s="46">
        <f>C40*'Datos ajustados'!$E$4*(1-'Datos ajustados'!$E$5)</f>
        <v>13938232.000000006</v>
      </c>
      <c r="E40" s="46">
        <f>D40*'Hoja de datos'!$C$13</f>
        <v>2927028.7200000011</v>
      </c>
      <c r="F40" s="67">
        <f t="shared" si="9"/>
        <v>16865260.720000006</v>
      </c>
      <c r="G40" s="68"/>
      <c r="H40" s="46"/>
      <c r="I40" s="46"/>
      <c r="J40" s="46">
        <f>F40</f>
        <v>16865260.720000006</v>
      </c>
      <c r="K40" s="46"/>
      <c r="L40" s="46"/>
      <c r="M40" s="46"/>
      <c r="N40" s="46"/>
      <c r="O40" s="46"/>
      <c r="P40" s="46"/>
      <c r="Q40" s="46"/>
      <c r="R40" s="67"/>
      <c r="S40" s="69">
        <f t="shared" si="8"/>
        <v>16865260.720000006</v>
      </c>
      <c r="T40" s="68"/>
      <c r="U40" s="59">
        <v>7.0000000000000007E-2</v>
      </c>
      <c r="V40" s="10"/>
      <c r="W40" s="10"/>
      <c r="X40" s="10"/>
      <c r="Y40" s="10"/>
      <c r="Z40" s="10"/>
    </row>
    <row r="41" spans="1:26" ht="12.75" customHeight="1">
      <c r="A41" s="10"/>
      <c r="B41" s="12" t="s">
        <v>113</v>
      </c>
      <c r="C41" s="66">
        <f>C50*U41</f>
        <v>1064.8000000000004</v>
      </c>
      <c r="D41" s="46">
        <f>C41*'Datos ajustados'!$E$4*(1-'Datos ajustados'!$E$5)</f>
        <v>15929408.000000006</v>
      </c>
      <c r="E41" s="46">
        <f>D41*'Hoja de datos'!$C$13</f>
        <v>3345175.6800000011</v>
      </c>
      <c r="F41" s="67">
        <f t="shared" si="9"/>
        <v>19274583.680000007</v>
      </c>
      <c r="G41" s="68"/>
      <c r="H41" s="46"/>
      <c r="I41" s="46"/>
      <c r="J41" s="46"/>
      <c r="K41" s="46">
        <f>F41</f>
        <v>19274583.680000007</v>
      </c>
      <c r="L41" s="46"/>
      <c r="M41" s="46"/>
      <c r="N41" s="46"/>
      <c r="O41" s="46"/>
      <c r="P41" s="46"/>
      <c r="Q41" s="46"/>
      <c r="R41" s="67"/>
      <c r="S41" s="69">
        <f t="shared" si="8"/>
        <v>19274583.680000007</v>
      </c>
      <c r="T41" s="68"/>
      <c r="U41" s="59">
        <v>0.08</v>
      </c>
      <c r="V41" s="10"/>
      <c r="W41" s="10"/>
      <c r="X41" s="10"/>
      <c r="Y41" s="10"/>
      <c r="Z41" s="10"/>
    </row>
    <row r="42" spans="1:26" ht="12.75" customHeight="1">
      <c r="A42" s="10"/>
      <c r="B42" s="12" t="s">
        <v>114</v>
      </c>
      <c r="C42" s="66">
        <f>C50*U42</f>
        <v>1064.8000000000004</v>
      </c>
      <c r="D42" s="46">
        <f>C42*'Datos ajustados'!$E$4*(1-'Datos ajustados'!$E$5)</f>
        <v>15929408.000000006</v>
      </c>
      <c r="E42" s="46">
        <f>D42*'Hoja de datos'!$C$13</f>
        <v>3345175.6800000011</v>
      </c>
      <c r="F42" s="67">
        <f t="shared" si="9"/>
        <v>19274583.680000007</v>
      </c>
      <c r="G42" s="68"/>
      <c r="H42" s="46"/>
      <c r="I42" s="46"/>
      <c r="J42" s="46"/>
      <c r="K42" s="46"/>
      <c r="L42" s="46">
        <f>F42</f>
        <v>19274583.680000007</v>
      </c>
      <c r="M42" s="46"/>
      <c r="N42" s="46"/>
      <c r="O42" s="46"/>
      <c r="P42" s="46"/>
      <c r="Q42" s="46"/>
      <c r="R42" s="67"/>
      <c r="S42" s="69">
        <f t="shared" si="8"/>
        <v>19274583.680000007</v>
      </c>
      <c r="T42" s="68"/>
      <c r="U42" s="59">
        <v>0.08</v>
      </c>
      <c r="V42" s="10"/>
      <c r="W42" s="10"/>
      <c r="X42" s="10"/>
      <c r="Y42" s="10"/>
      <c r="Z42" s="10"/>
    </row>
    <row r="43" spans="1:26" ht="12.75" customHeight="1">
      <c r="A43" s="10"/>
      <c r="B43" s="12" t="s">
        <v>115</v>
      </c>
      <c r="C43" s="66">
        <f>C50*U43</f>
        <v>1064.8000000000004</v>
      </c>
      <c r="D43" s="46">
        <f>C43*'Datos ajustados'!$E$4*(1-'Datos ajustados'!$E$5)</f>
        <v>15929408.000000006</v>
      </c>
      <c r="E43" s="46">
        <f>D43*'Hoja de datos'!$C$13</f>
        <v>3345175.6800000011</v>
      </c>
      <c r="F43" s="67">
        <f t="shared" si="9"/>
        <v>19274583.680000007</v>
      </c>
      <c r="G43" s="68"/>
      <c r="H43" s="46"/>
      <c r="I43" s="46"/>
      <c r="J43" s="46"/>
      <c r="K43" s="46"/>
      <c r="L43" s="46"/>
      <c r="M43" s="46">
        <f>F43</f>
        <v>19274583.680000007</v>
      </c>
      <c r="N43" s="46"/>
      <c r="O43" s="46"/>
      <c r="P43" s="46"/>
      <c r="Q43" s="46"/>
      <c r="R43" s="67"/>
      <c r="S43" s="69">
        <f t="shared" si="8"/>
        <v>19274583.680000007</v>
      </c>
      <c r="T43" s="68"/>
      <c r="U43" s="59">
        <v>0.08</v>
      </c>
      <c r="V43" s="10"/>
      <c r="W43" s="10"/>
      <c r="X43" s="10"/>
      <c r="Y43" s="10"/>
      <c r="Z43" s="10"/>
    </row>
    <row r="44" spans="1:26" ht="12.75" customHeight="1">
      <c r="A44" s="10"/>
      <c r="B44" s="12" t="s">
        <v>116</v>
      </c>
      <c r="C44" s="66">
        <f>C50*U44</f>
        <v>1197.9000000000003</v>
      </c>
      <c r="D44" s="46">
        <f>C44*'Datos ajustados'!$E$4*(1-'Datos ajustados'!$E$5)</f>
        <v>17920584.000000007</v>
      </c>
      <c r="E44" s="46">
        <f>D44*'Hoja de datos'!$C$13</f>
        <v>3763322.6400000015</v>
      </c>
      <c r="F44" s="67">
        <f t="shared" si="9"/>
        <v>21683906.640000008</v>
      </c>
      <c r="G44" s="68"/>
      <c r="H44" s="46"/>
      <c r="I44" s="46"/>
      <c r="J44" s="46"/>
      <c r="K44" s="46"/>
      <c r="L44" s="46"/>
      <c r="M44" s="46"/>
      <c r="N44" s="46">
        <f>F44</f>
        <v>21683906.640000008</v>
      </c>
      <c r="O44" s="46"/>
      <c r="P44" s="46"/>
      <c r="Q44" s="46"/>
      <c r="R44" s="67"/>
      <c r="S44" s="69">
        <f t="shared" si="8"/>
        <v>21683906.640000008</v>
      </c>
      <c r="T44" s="68"/>
      <c r="U44" s="59">
        <v>0.09</v>
      </c>
      <c r="V44" s="10"/>
      <c r="W44" s="10"/>
      <c r="X44" s="10"/>
      <c r="Y44" s="10"/>
      <c r="Z44" s="10"/>
    </row>
    <row r="45" spans="1:26" ht="12.75" customHeight="1">
      <c r="A45" s="10"/>
      <c r="B45" s="12" t="s">
        <v>117</v>
      </c>
      <c r="C45" s="66">
        <f>C50*U45</f>
        <v>1197.9000000000003</v>
      </c>
      <c r="D45" s="46">
        <f>C45*'Datos ajustados'!$E$4*(1-'Datos ajustados'!$E$5)</f>
        <v>17920584.000000007</v>
      </c>
      <c r="E45" s="46">
        <f>D45*'Hoja de datos'!$C$13</f>
        <v>3763322.6400000015</v>
      </c>
      <c r="F45" s="67">
        <f t="shared" si="9"/>
        <v>21683906.640000008</v>
      </c>
      <c r="G45" s="68"/>
      <c r="H45" s="46"/>
      <c r="I45" s="46"/>
      <c r="J45" s="46"/>
      <c r="K45" s="46"/>
      <c r="L45" s="46"/>
      <c r="M45" s="46"/>
      <c r="N45" s="46"/>
      <c r="O45" s="46">
        <f>F45</f>
        <v>21683906.640000008</v>
      </c>
      <c r="P45" s="46"/>
      <c r="Q45" s="46"/>
      <c r="R45" s="67"/>
      <c r="S45" s="69">
        <f t="shared" si="8"/>
        <v>21683906.640000008</v>
      </c>
      <c r="T45" s="68"/>
      <c r="U45" s="59">
        <v>0.09</v>
      </c>
      <c r="V45" s="10"/>
      <c r="W45" s="10"/>
      <c r="X45" s="10"/>
      <c r="Y45" s="10"/>
      <c r="Z45" s="10"/>
    </row>
    <row r="46" spans="1:26" ht="12.75" customHeight="1">
      <c r="A46" s="10"/>
      <c r="B46" s="12" t="s">
        <v>118</v>
      </c>
      <c r="C46" s="66">
        <f>C50*U46</f>
        <v>1197.9000000000003</v>
      </c>
      <c r="D46" s="46">
        <f>C46*'Datos ajustados'!$E$4*(1-'Datos ajustados'!$E$5)</f>
        <v>17920584.000000007</v>
      </c>
      <c r="E46" s="46">
        <f>D46*'Hoja de datos'!$C$13</f>
        <v>3763322.6400000015</v>
      </c>
      <c r="F46" s="67">
        <f t="shared" si="9"/>
        <v>21683906.640000008</v>
      </c>
      <c r="G46" s="68"/>
      <c r="H46" s="46"/>
      <c r="I46" s="46"/>
      <c r="J46" s="46"/>
      <c r="K46" s="46"/>
      <c r="L46" s="46"/>
      <c r="M46" s="46"/>
      <c r="N46" s="46"/>
      <c r="O46" s="46"/>
      <c r="P46" s="46">
        <f>F46</f>
        <v>21683906.640000008</v>
      </c>
      <c r="Q46" s="46"/>
      <c r="R46" s="67"/>
      <c r="S46" s="69">
        <f t="shared" si="8"/>
        <v>21683906.640000008</v>
      </c>
      <c r="T46" s="68"/>
      <c r="U46" s="59">
        <v>0.09</v>
      </c>
      <c r="V46" s="10"/>
      <c r="W46" s="10"/>
      <c r="X46" s="10"/>
      <c r="Y46" s="10"/>
      <c r="Z46" s="10"/>
    </row>
    <row r="47" spans="1:26" ht="12.75" customHeight="1">
      <c r="A47" s="10"/>
      <c r="B47" s="12" t="s">
        <v>119</v>
      </c>
      <c r="C47" s="66">
        <f>C50*U47</f>
        <v>1331.0000000000005</v>
      </c>
      <c r="D47" s="46">
        <f>C47*'Datos ajustados'!$E$4*(1-'Datos ajustados'!$E$5)</f>
        <v>19911760.000000007</v>
      </c>
      <c r="E47" s="46">
        <f>D47*'Hoja de datos'!$C$13</f>
        <v>4181469.6000000015</v>
      </c>
      <c r="F47" s="67">
        <f t="shared" si="9"/>
        <v>24093229.600000009</v>
      </c>
      <c r="G47" s="68"/>
      <c r="H47" s="46"/>
      <c r="I47" s="46"/>
      <c r="J47" s="46"/>
      <c r="K47" s="46"/>
      <c r="L47" s="46"/>
      <c r="M47" s="46"/>
      <c r="N47" s="46"/>
      <c r="O47" s="46"/>
      <c r="P47" s="46"/>
      <c r="Q47" s="46">
        <f>F47</f>
        <v>24093229.600000009</v>
      </c>
      <c r="R47" s="67"/>
      <c r="S47" s="69">
        <f t="shared" si="8"/>
        <v>24093229.600000009</v>
      </c>
      <c r="T47" s="68"/>
      <c r="U47" s="59">
        <v>0.1</v>
      </c>
      <c r="V47" s="10"/>
      <c r="W47" s="10"/>
      <c r="X47" s="10"/>
      <c r="Y47" s="10"/>
      <c r="Z47" s="10"/>
    </row>
    <row r="48" spans="1:26" ht="12.75" customHeight="1">
      <c r="A48" s="10"/>
      <c r="B48" s="12" t="s">
        <v>120</v>
      </c>
      <c r="C48" s="66">
        <f>C50*U48</f>
        <v>1331.0000000000005</v>
      </c>
      <c r="D48" s="46">
        <f>C48*'Datos ajustados'!$E$4*(1-'Datos ajustados'!$E$5)</f>
        <v>19911760.000000007</v>
      </c>
      <c r="E48" s="46">
        <f>D48*'Hoja de datos'!$C$13</f>
        <v>4181469.6000000015</v>
      </c>
      <c r="F48" s="67">
        <f t="shared" si="9"/>
        <v>24093229.600000009</v>
      </c>
      <c r="G48" s="68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67">
        <f>F48</f>
        <v>24093229.600000009</v>
      </c>
      <c r="S48" s="69">
        <f t="shared" si="8"/>
        <v>24093229.600000009</v>
      </c>
      <c r="T48" s="68"/>
      <c r="U48" s="59">
        <v>0.1</v>
      </c>
      <c r="V48" s="10"/>
      <c r="W48" s="10"/>
      <c r="X48" s="10"/>
      <c r="Y48" s="10"/>
      <c r="Z48" s="10"/>
    </row>
    <row r="49" spans="1:26" ht="12.75" customHeight="1">
      <c r="A49" s="10"/>
      <c r="B49" s="12" t="s">
        <v>121</v>
      </c>
      <c r="C49" s="66">
        <f>C50*U49</f>
        <v>1464.1000000000004</v>
      </c>
      <c r="D49" s="46">
        <f>C49*'Datos ajustados'!$E$4*(1-'Datos ajustados'!$E$5)</f>
        <v>21902936.000000007</v>
      </c>
      <c r="E49" s="46">
        <f>D49*'Hoja de datos'!$C$13</f>
        <v>4599616.5600000015</v>
      </c>
      <c r="F49" s="67">
        <f t="shared" si="9"/>
        <v>26502552.56000001</v>
      </c>
      <c r="G49" s="68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67"/>
      <c r="S49" s="69">
        <f t="shared" si="8"/>
        <v>0</v>
      </c>
      <c r="T49" s="68">
        <f>F49</f>
        <v>26502552.56000001</v>
      </c>
      <c r="U49" s="59">
        <v>0.11</v>
      </c>
      <c r="V49" s="10"/>
      <c r="W49" s="10"/>
      <c r="X49" s="10"/>
      <c r="Y49" s="10"/>
      <c r="Z49" s="10"/>
    </row>
    <row r="50" spans="1:26" ht="12.75" customHeight="1">
      <c r="A50" s="39"/>
      <c r="B50" s="40" t="s">
        <v>92</v>
      </c>
      <c r="C50" s="71">
        <f>'Datos ajustados'!E10</f>
        <v>13310.000000000004</v>
      </c>
      <c r="D50" s="72">
        <f t="shared" ref="D50:F50" si="10">SUM(D38:D49)</f>
        <v>203099952.00000003</v>
      </c>
      <c r="E50" s="72">
        <f t="shared" si="10"/>
        <v>42650989.920000009</v>
      </c>
      <c r="F50" s="72">
        <f t="shared" si="10"/>
        <v>245750941.92000014</v>
      </c>
      <c r="G50" s="72">
        <f>SUM(G37:G49)</f>
        <v>14455937.760000002</v>
      </c>
      <c r="H50" s="72">
        <f t="shared" ref="H50:R50" si="11">SUM(H38:H49)</f>
        <v>14455937.760000002</v>
      </c>
      <c r="I50" s="72">
        <f t="shared" si="11"/>
        <v>16865260.720000006</v>
      </c>
      <c r="J50" s="72">
        <f t="shared" si="11"/>
        <v>16865260.720000006</v>
      </c>
      <c r="K50" s="72">
        <f t="shared" si="11"/>
        <v>19274583.680000007</v>
      </c>
      <c r="L50" s="72">
        <f t="shared" si="11"/>
        <v>19274583.680000007</v>
      </c>
      <c r="M50" s="72">
        <f t="shared" si="11"/>
        <v>19274583.680000007</v>
      </c>
      <c r="N50" s="72">
        <f t="shared" si="11"/>
        <v>21683906.640000008</v>
      </c>
      <c r="O50" s="72">
        <f t="shared" si="11"/>
        <v>21683906.640000008</v>
      </c>
      <c r="P50" s="72">
        <f t="shared" si="11"/>
        <v>21683906.640000008</v>
      </c>
      <c r="Q50" s="72">
        <f t="shared" si="11"/>
        <v>24093229.600000009</v>
      </c>
      <c r="R50" s="72">
        <f t="shared" si="11"/>
        <v>24093229.600000009</v>
      </c>
      <c r="S50" s="72">
        <f t="shared" ref="S50:T50" si="12">SUM(S37:S49)</f>
        <v>233704327.12000012</v>
      </c>
      <c r="T50" s="72">
        <f t="shared" si="12"/>
        <v>26502552.56000001</v>
      </c>
      <c r="U50" s="60">
        <f>SUM(U38:U49)</f>
        <v>1.02</v>
      </c>
      <c r="V50" s="39"/>
      <c r="W50" s="39"/>
      <c r="X50" s="39"/>
      <c r="Y50" s="39"/>
      <c r="Z50" s="39"/>
    </row>
    <row r="51" spans="1:26" ht="12.75" customHeight="1">
      <c r="A51" s="10"/>
      <c r="B51" s="10"/>
      <c r="C51" s="58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59"/>
      <c r="V51" s="10"/>
      <c r="W51" s="10"/>
      <c r="X51" s="10"/>
      <c r="Y51" s="10"/>
      <c r="Z51" s="10"/>
    </row>
    <row r="52" spans="1:26" ht="12.75" customHeight="1">
      <c r="A52" s="10"/>
      <c r="B52" s="127" t="s">
        <v>105</v>
      </c>
      <c r="C52" s="129"/>
      <c r="D52" s="129"/>
      <c r="E52" s="129"/>
      <c r="F52" s="141"/>
      <c r="G52" s="142" t="s">
        <v>106</v>
      </c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8"/>
      <c r="U52" s="59"/>
      <c r="V52" s="10"/>
      <c r="W52" s="10"/>
      <c r="X52" s="10"/>
      <c r="Y52" s="10"/>
      <c r="Z52" s="10"/>
    </row>
    <row r="53" spans="1:26" ht="12.75" customHeight="1">
      <c r="A53" s="10"/>
      <c r="B53" s="47" t="s">
        <v>18</v>
      </c>
      <c r="C53" s="62" t="s">
        <v>107</v>
      </c>
      <c r="D53" s="47" t="s">
        <v>108</v>
      </c>
      <c r="E53" s="47" t="s">
        <v>109</v>
      </c>
      <c r="F53" s="63" t="s">
        <v>92</v>
      </c>
      <c r="G53" s="64" t="s">
        <v>110</v>
      </c>
      <c r="H53" s="47" t="s">
        <v>111</v>
      </c>
      <c r="I53" s="47" t="s">
        <v>112</v>
      </c>
      <c r="J53" s="47" t="s">
        <v>113</v>
      </c>
      <c r="K53" s="47" t="s">
        <v>114</v>
      </c>
      <c r="L53" s="47" t="s">
        <v>115</v>
      </c>
      <c r="M53" s="47" t="s">
        <v>116</v>
      </c>
      <c r="N53" s="47" t="s">
        <v>117</v>
      </c>
      <c r="O53" s="47" t="s">
        <v>118</v>
      </c>
      <c r="P53" s="47" t="s">
        <v>119</v>
      </c>
      <c r="Q53" s="47" t="s">
        <v>120</v>
      </c>
      <c r="R53" s="63" t="s">
        <v>121</v>
      </c>
      <c r="S53" s="65" t="s">
        <v>92</v>
      </c>
      <c r="T53" s="64" t="s">
        <v>122</v>
      </c>
      <c r="U53" s="59"/>
      <c r="V53" s="10"/>
      <c r="W53" s="10"/>
      <c r="X53" s="10"/>
      <c r="Y53" s="10"/>
      <c r="Z53" s="10"/>
    </row>
    <row r="54" spans="1:26" ht="12.75" customHeight="1">
      <c r="A54" s="10"/>
      <c r="B54" s="73" t="s">
        <v>125</v>
      </c>
      <c r="C54" s="74"/>
      <c r="D54" s="75"/>
      <c r="E54" s="75"/>
      <c r="F54" s="76"/>
      <c r="G54" s="77">
        <f>T49</f>
        <v>26502552.56000001</v>
      </c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78"/>
      <c r="S54" s="69">
        <f t="shared" ref="S54:S66" si="13">SUM(G54:R54)</f>
        <v>26502552.56000001</v>
      </c>
      <c r="T54" s="79"/>
      <c r="U54" s="59"/>
      <c r="V54" s="10"/>
      <c r="W54" s="10"/>
      <c r="X54" s="10"/>
      <c r="Y54" s="10"/>
      <c r="Z54" s="10"/>
    </row>
    <row r="55" spans="1:26" ht="12.75" customHeight="1">
      <c r="A55" s="10"/>
      <c r="B55" s="12" t="s">
        <v>110</v>
      </c>
      <c r="C55" s="66">
        <f>C67*U55</f>
        <v>1229.8440000000005</v>
      </c>
      <c r="D55" s="46">
        <f>C55*'Datos ajustados'!$F$4*(1-'Datos ajustados'!$F$5)</f>
        <v>18398466.24000001</v>
      </c>
      <c r="E55" s="46">
        <f>D55*'Hoja de datos'!$C$13</f>
        <v>3863677.9104000018</v>
      </c>
      <c r="F55" s="67">
        <f t="shared" ref="F55:F66" si="14">SUM(D55:E55)</f>
        <v>22262144.150400013</v>
      </c>
      <c r="G55" s="68"/>
      <c r="H55" s="46">
        <f>F55</f>
        <v>22262144.150400013</v>
      </c>
      <c r="I55" s="46"/>
      <c r="J55" s="46"/>
      <c r="K55" s="46"/>
      <c r="L55" s="46"/>
      <c r="M55" s="46"/>
      <c r="N55" s="46"/>
      <c r="O55" s="46"/>
      <c r="P55" s="46"/>
      <c r="Q55" s="46"/>
      <c r="R55" s="67"/>
      <c r="S55" s="69">
        <f t="shared" si="13"/>
        <v>22262144.150400013</v>
      </c>
      <c r="T55" s="68"/>
      <c r="U55" s="59">
        <v>0.06</v>
      </c>
      <c r="V55" s="10"/>
      <c r="W55" s="10"/>
      <c r="X55" s="10"/>
      <c r="Y55" s="10"/>
      <c r="Z55" s="10"/>
    </row>
    <row r="56" spans="1:26" ht="12.75" customHeight="1">
      <c r="A56" s="10"/>
      <c r="B56" s="12" t="s">
        <v>111</v>
      </c>
      <c r="C56" s="66">
        <f>C67*U56</f>
        <v>1434.8180000000007</v>
      </c>
      <c r="D56" s="46">
        <f>C56*'Datos ajustados'!$F$4*(1-'Datos ajustados'!$F$5)</f>
        <v>21464877.280000009</v>
      </c>
      <c r="E56" s="46">
        <f>D56*'Hoja de datos'!$C$13</f>
        <v>4507624.2288000016</v>
      </c>
      <c r="F56" s="67">
        <f t="shared" si="14"/>
        <v>25972501.508800011</v>
      </c>
      <c r="G56" s="68"/>
      <c r="H56" s="46"/>
      <c r="I56" s="46">
        <f>F56</f>
        <v>25972501.508800011</v>
      </c>
      <c r="J56" s="46"/>
      <c r="K56" s="46"/>
      <c r="L56" s="46"/>
      <c r="M56" s="46"/>
      <c r="N56" s="46"/>
      <c r="O56" s="46"/>
      <c r="P56" s="46"/>
      <c r="Q56" s="46"/>
      <c r="R56" s="67"/>
      <c r="S56" s="69">
        <f t="shared" si="13"/>
        <v>25972501.508800011</v>
      </c>
      <c r="T56" s="68"/>
      <c r="U56" s="59">
        <v>7.0000000000000007E-2</v>
      </c>
      <c r="V56" s="10"/>
      <c r="W56" s="10"/>
      <c r="X56" s="10"/>
      <c r="Y56" s="10"/>
      <c r="Z56" s="10"/>
    </row>
    <row r="57" spans="1:26" ht="12.75" customHeight="1">
      <c r="A57" s="10"/>
      <c r="B57" s="12" t="s">
        <v>112</v>
      </c>
      <c r="C57" s="66">
        <f>C67*U57</f>
        <v>1434.8180000000007</v>
      </c>
      <c r="D57" s="46">
        <f>C57*'Datos ajustados'!$F$4*(1-'Datos ajustados'!$F$5)</f>
        <v>21464877.280000009</v>
      </c>
      <c r="E57" s="46">
        <f>D57*'Hoja de datos'!$C$13</f>
        <v>4507624.2288000016</v>
      </c>
      <c r="F57" s="67">
        <f t="shared" si="14"/>
        <v>25972501.508800011</v>
      </c>
      <c r="G57" s="68"/>
      <c r="H57" s="46"/>
      <c r="I57" s="46"/>
      <c r="J57" s="46">
        <f>F57</f>
        <v>25972501.508800011</v>
      </c>
      <c r="K57" s="46"/>
      <c r="L57" s="46"/>
      <c r="M57" s="46"/>
      <c r="N57" s="46"/>
      <c r="O57" s="46"/>
      <c r="P57" s="46"/>
      <c r="Q57" s="46"/>
      <c r="R57" s="67"/>
      <c r="S57" s="69">
        <f t="shared" si="13"/>
        <v>25972501.508800011</v>
      </c>
      <c r="T57" s="68"/>
      <c r="U57" s="59">
        <v>7.0000000000000007E-2</v>
      </c>
      <c r="V57" s="10"/>
      <c r="W57" s="10"/>
      <c r="X57" s="10"/>
      <c r="Y57" s="10"/>
      <c r="Z57" s="10"/>
    </row>
    <row r="58" spans="1:26" ht="12.75" customHeight="1">
      <c r="A58" s="10"/>
      <c r="B58" s="12" t="s">
        <v>113</v>
      </c>
      <c r="C58" s="66">
        <f>C67*U58</f>
        <v>1639.7920000000008</v>
      </c>
      <c r="D58" s="46">
        <f>C58*'Datos ajustados'!$F$4*(1-'Datos ajustados'!$F$5)</f>
        <v>24531288.320000011</v>
      </c>
      <c r="E58" s="46">
        <f>D58*'Hoja de datos'!$C$13</f>
        <v>5151570.5472000018</v>
      </c>
      <c r="F58" s="67">
        <f t="shared" si="14"/>
        <v>29682858.867200013</v>
      </c>
      <c r="G58" s="68"/>
      <c r="H58" s="46"/>
      <c r="I58" s="46"/>
      <c r="J58" s="46"/>
      <c r="K58" s="46">
        <f>F58</f>
        <v>29682858.867200013</v>
      </c>
      <c r="L58" s="46"/>
      <c r="M58" s="46"/>
      <c r="N58" s="46"/>
      <c r="O58" s="46"/>
      <c r="P58" s="46"/>
      <c r="Q58" s="46"/>
      <c r="R58" s="67"/>
      <c r="S58" s="69">
        <f t="shared" si="13"/>
        <v>29682858.867200013</v>
      </c>
      <c r="T58" s="68"/>
      <c r="U58" s="59">
        <v>0.08</v>
      </c>
      <c r="V58" s="10"/>
      <c r="W58" s="10"/>
      <c r="X58" s="10"/>
      <c r="Y58" s="10"/>
      <c r="Z58" s="10"/>
    </row>
    <row r="59" spans="1:26" ht="12.75" customHeight="1">
      <c r="A59" s="10"/>
      <c r="B59" s="12" t="s">
        <v>114</v>
      </c>
      <c r="C59" s="66">
        <f>C67*U59</f>
        <v>1639.7920000000008</v>
      </c>
      <c r="D59" s="46">
        <f>C59*'Datos ajustados'!$F$4*(1-'Datos ajustados'!$F$5)</f>
        <v>24531288.320000011</v>
      </c>
      <c r="E59" s="46">
        <f>D59*'Hoja de datos'!$C$13</f>
        <v>5151570.5472000018</v>
      </c>
      <c r="F59" s="67">
        <f t="shared" si="14"/>
        <v>29682858.867200013</v>
      </c>
      <c r="G59" s="68"/>
      <c r="H59" s="46"/>
      <c r="I59" s="46"/>
      <c r="J59" s="46"/>
      <c r="K59" s="46"/>
      <c r="L59" s="46">
        <f>F59</f>
        <v>29682858.867200013</v>
      </c>
      <c r="M59" s="46"/>
      <c r="N59" s="46"/>
      <c r="O59" s="46"/>
      <c r="P59" s="46"/>
      <c r="Q59" s="46"/>
      <c r="R59" s="67"/>
      <c r="S59" s="69">
        <f t="shared" si="13"/>
        <v>29682858.867200013</v>
      </c>
      <c r="T59" s="68"/>
      <c r="U59" s="59">
        <v>0.08</v>
      </c>
      <c r="V59" s="10"/>
      <c r="W59" s="10"/>
      <c r="X59" s="10"/>
      <c r="Y59" s="10"/>
      <c r="Z59" s="10"/>
    </row>
    <row r="60" spans="1:26" ht="12.75" customHeight="1">
      <c r="A60" s="10"/>
      <c r="B60" s="12" t="s">
        <v>115</v>
      </c>
      <c r="C60" s="66">
        <f>C67*U60</f>
        <v>1639.7920000000008</v>
      </c>
      <c r="D60" s="46">
        <f>C60*'Datos ajustados'!$F$4*(1-'Datos ajustados'!$F$5)</f>
        <v>24531288.320000011</v>
      </c>
      <c r="E60" s="46">
        <f>D60*'Hoja de datos'!$C$13</f>
        <v>5151570.5472000018</v>
      </c>
      <c r="F60" s="67">
        <f t="shared" si="14"/>
        <v>29682858.867200013</v>
      </c>
      <c r="G60" s="68"/>
      <c r="H60" s="46"/>
      <c r="I60" s="46"/>
      <c r="J60" s="46"/>
      <c r="K60" s="46"/>
      <c r="L60" s="46"/>
      <c r="M60" s="46">
        <f>F60</f>
        <v>29682858.867200013</v>
      </c>
      <c r="N60" s="46"/>
      <c r="O60" s="46"/>
      <c r="P60" s="46"/>
      <c r="Q60" s="46"/>
      <c r="R60" s="67"/>
      <c r="S60" s="69">
        <f t="shared" si="13"/>
        <v>29682858.867200013</v>
      </c>
      <c r="T60" s="68"/>
      <c r="U60" s="59">
        <v>0.08</v>
      </c>
      <c r="V60" s="10"/>
      <c r="W60" s="10"/>
      <c r="X60" s="10"/>
      <c r="Y60" s="10"/>
      <c r="Z60" s="10"/>
    </row>
    <row r="61" spans="1:26" ht="12.75" customHeight="1">
      <c r="A61" s="10"/>
      <c r="B61" s="12" t="s">
        <v>116</v>
      </c>
      <c r="C61" s="66">
        <f>C67*U61</f>
        <v>1844.7660000000008</v>
      </c>
      <c r="D61" s="46">
        <f>C61*'Datos ajustados'!$F$4*(1-'Datos ajustados'!$F$5)</f>
        <v>27597699.360000011</v>
      </c>
      <c r="E61" s="46">
        <f>D61*'Hoja de datos'!$C$13</f>
        <v>5795516.865600002</v>
      </c>
      <c r="F61" s="67">
        <f t="shared" si="14"/>
        <v>33393216.225600012</v>
      </c>
      <c r="G61" s="68"/>
      <c r="H61" s="46"/>
      <c r="I61" s="46"/>
      <c r="J61" s="46"/>
      <c r="K61" s="46"/>
      <c r="L61" s="46"/>
      <c r="M61" s="46"/>
      <c r="N61" s="46">
        <f>F61</f>
        <v>33393216.225600012</v>
      </c>
      <c r="O61" s="46"/>
      <c r="P61" s="46"/>
      <c r="Q61" s="46"/>
      <c r="R61" s="67"/>
      <c r="S61" s="69">
        <f t="shared" si="13"/>
        <v>33393216.225600012</v>
      </c>
      <c r="T61" s="68"/>
      <c r="U61" s="59">
        <v>0.09</v>
      </c>
      <c r="V61" s="10"/>
      <c r="W61" s="10"/>
      <c r="X61" s="10"/>
      <c r="Y61" s="10"/>
      <c r="Z61" s="10"/>
    </row>
    <row r="62" spans="1:26" ht="12.75" customHeight="1">
      <c r="A62" s="10"/>
      <c r="B62" s="12" t="s">
        <v>117</v>
      </c>
      <c r="C62" s="66">
        <f>C67*U62</f>
        <v>1844.7660000000008</v>
      </c>
      <c r="D62" s="46">
        <f>C62*'Datos ajustados'!$F$4*(1-'Datos ajustados'!$F$5)</f>
        <v>27597699.360000011</v>
      </c>
      <c r="E62" s="46">
        <f>D62*'Hoja de datos'!$C$13</f>
        <v>5795516.865600002</v>
      </c>
      <c r="F62" s="67">
        <f t="shared" si="14"/>
        <v>33393216.225600012</v>
      </c>
      <c r="G62" s="68"/>
      <c r="H62" s="46"/>
      <c r="I62" s="46"/>
      <c r="J62" s="46"/>
      <c r="K62" s="46"/>
      <c r="L62" s="46"/>
      <c r="M62" s="46"/>
      <c r="N62" s="46"/>
      <c r="O62" s="46">
        <f>F62</f>
        <v>33393216.225600012</v>
      </c>
      <c r="P62" s="46"/>
      <c r="Q62" s="46"/>
      <c r="R62" s="67"/>
      <c r="S62" s="69">
        <f t="shared" si="13"/>
        <v>33393216.225600012</v>
      </c>
      <c r="T62" s="68"/>
      <c r="U62" s="59">
        <v>0.09</v>
      </c>
      <c r="V62" s="10"/>
      <c r="W62" s="10"/>
      <c r="X62" s="10"/>
      <c r="Y62" s="10"/>
      <c r="Z62" s="10"/>
    </row>
    <row r="63" spans="1:26" ht="12.75" customHeight="1">
      <c r="A63" s="10"/>
      <c r="B63" s="12" t="s">
        <v>118</v>
      </c>
      <c r="C63" s="66">
        <f>C67*U63</f>
        <v>1844.7660000000008</v>
      </c>
      <c r="D63" s="46">
        <f>C63*'Datos ajustados'!$F$4*(1-'Datos ajustados'!$F$5)</f>
        <v>27597699.360000011</v>
      </c>
      <c r="E63" s="46">
        <f>D63*'Hoja de datos'!$C$13</f>
        <v>5795516.865600002</v>
      </c>
      <c r="F63" s="67">
        <f t="shared" si="14"/>
        <v>33393216.225600012</v>
      </c>
      <c r="G63" s="68"/>
      <c r="H63" s="46"/>
      <c r="I63" s="46"/>
      <c r="J63" s="46"/>
      <c r="K63" s="46"/>
      <c r="L63" s="46"/>
      <c r="M63" s="46"/>
      <c r="N63" s="46"/>
      <c r="O63" s="46"/>
      <c r="P63" s="46">
        <f>F63</f>
        <v>33393216.225600012</v>
      </c>
      <c r="Q63" s="46"/>
      <c r="R63" s="67"/>
      <c r="S63" s="69">
        <f t="shared" si="13"/>
        <v>33393216.225600012</v>
      </c>
      <c r="T63" s="68"/>
      <c r="U63" s="59">
        <v>0.09</v>
      </c>
      <c r="V63" s="10"/>
      <c r="W63" s="10"/>
      <c r="X63" s="10"/>
      <c r="Y63" s="10"/>
      <c r="Z63" s="10"/>
    </row>
    <row r="64" spans="1:26" ht="12.75" customHeight="1">
      <c r="A64" s="10"/>
      <c r="B64" s="12" t="s">
        <v>119</v>
      </c>
      <c r="C64" s="66">
        <f>C67*U64</f>
        <v>2049.7400000000011</v>
      </c>
      <c r="D64" s="46">
        <f>C64*'Datos ajustados'!$F$4*(1-'Datos ajustados'!$F$5)</f>
        <v>30664110.400000017</v>
      </c>
      <c r="E64" s="46">
        <f>D64*'Hoja de datos'!$C$13</f>
        <v>6439463.1840000032</v>
      </c>
      <c r="F64" s="67">
        <f t="shared" si="14"/>
        <v>37103573.584000021</v>
      </c>
      <c r="G64" s="68"/>
      <c r="H64" s="46"/>
      <c r="I64" s="46"/>
      <c r="J64" s="46"/>
      <c r="K64" s="46"/>
      <c r="L64" s="46"/>
      <c r="M64" s="46"/>
      <c r="N64" s="46"/>
      <c r="O64" s="46"/>
      <c r="P64" s="46"/>
      <c r="Q64" s="46">
        <f>F64</f>
        <v>37103573.584000021</v>
      </c>
      <c r="R64" s="67"/>
      <c r="S64" s="69">
        <f t="shared" si="13"/>
        <v>37103573.584000021</v>
      </c>
      <c r="T64" s="68"/>
      <c r="U64" s="59">
        <v>0.1</v>
      </c>
      <c r="V64" s="10"/>
      <c r="W64" s="10"/>
      <c r="X64" s="10"/>
      <c r="Y64" s="10"/>
      <c r="Z64" s="10"/>
    </row>
    <row r="65" spans="1:26" ht="12.75" customHeight="1">
      <c r="A65" s="10"/>
      <c r="B65" s="12" t="s">
        <v>120</v>
      </c>
      <c r="C65" s="66">
        <f>C67*U65</f>
        <v>2049.7400000000011</v>
      </c>
      <c r="D65" s="46">
        <f>C65*'Datos ajustados'!$F$4*(1-'Datos ajustados'!$F$5)</f>
        <v>30664110.400000017</v>
      </c>
      <c r="E65" s="46">
        <f>D65*'Hoja de datos'!$C$13</f>
        <v>6439463.1840000032</v>
      </c>
      <c r="F65" s="67">
        <f t="shared" si="14"/>
        <v>37103573.584000021</v>
      </c>
      <c r="G65" s="68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67">
        <f>F65</f>
        <v>37103573.584000021</v>
      </c>
      <c r="S65" s="69">
        <f t="shared" si="13"/>
        <v>37103573.584000021</v>
      </c>
      <c r="T65" s="68"/>
      <c r="U65" s="59">
        <v>0.1</v>
      </c>
      <c r="V65" s="10"/>
      <c r="W65" s="10"/>
      <c r="X65" s="10"/>
      <c r="Y65" s="10"/>
      <c r="Z65" s="10"/>
    </row>
    <row r="66" spans="1:26" ht="12.75" customHeight="1">
      <c r="A66" s="10"/>
      <c r="B66" s="12" t="s">
        <v>121</v>
      </c>
      <c r="C66" s="66">
        <f>C67*U66</f>
        <v>2254.7140000000009</v>
      </c>
      <c r="D66" s="46">
        <f>C66*'Datos ajustados'!$F$4*(1-'Datos ajustados'!$F$5)</f>
        <v>33730521.440000013</v>
      </c>
      <c r="E66" s="46">
        <f>D66*'Hoja de datos'!$C$13</f>
        <v>7083409.5024000024</v>
      </c>
      <c r="F66" s="67">
        <f t="shared" si="14"/>
        <v>40813930.942400016</v>
      </c>
      <c r="G66" s="68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67"/>
      <c r="S66" s="69">
        <f t="shared" si="13"/>
        <v>0</v>
      </c>
      <c r="T66" s="68">
        <f>F66</f>
        <v>40813930.942400016</v>
      </c>
      <c r="U66" s="59">
        <v>0.11</v>
      </c>
      <c r="V66" s="10"/>
      <c r="W66" s="10"/>
      <c r="X66" s="10"/>
      <c r="Y66" s="10"/>
      <c r="Z66" s="10"/>
    </row>
    <row r="67" spans="1:26" ht="12.75" customHeight="1">
      <c r="A67" s="39"/>
      <c r="B67" s="40" t="s">
        <v>92</v>
      </c>
      <c r="C67" s="71">
        <f>'Datos ajustados'!F10</f>
        <v>20497.400000000009</v>
      </c>
      <c r="D67" s="72">
        <f t="shared" ref="D67:F67" si="15">SUM(D55:D66)</f>
        <v>312773926.0800001</v>
      </c>
      <c r="E67" s="72">
        <f t="shared" si="15"/>
        <v>65682524.476800025</v>
      </c>
      <c r="F67" s="72">
        <f t="shared" si="15"/>
        <v>378456450.55680019</v>
      </c>
      <c r="G67" s="72">
        <f>SUM(G54:G66)</f>
        <v>26502552.56000001</v>
      </c>
      <c r="H67" s="72">
        <f t="shared" ref="H67:R67" si="16">SUM(H55:H66)</f>
        <v>22262144.150400013</v>
      </c>
      <c r="I67" s="72">
        <f t="shared" si="16"/>
        <v>25972501.508800011</v>
      </c>
      <c r="J67" s="72">
        <f t="shared" si="16"/>
        <v>25972501.508800011</v>
      </c>
      <c r="K67" s="72">
        <f t="shared" si="16"/>
        <v>29682858.867200013</v>
      </c>
      <c r="L67" s="72">
        <f t="shared" si="16"/>
        <v>29682858.867200013</v>
      </c>
      <c r="M67" s="72">
        <f t="shared" si="16"/>
        <v>29682858.867200013</v>
      </c>
      <c r="N67" s="72">
        <f t="shared" si="16"/>
        <v>33393216.225600012</v>
      </c>
      <c r="O67" s="72">
        <f t="shared" si="16"/>
        <v>33393216.225600012</v>
      </c>
      <c r="P67" s="72">
        <f t="shared" si="16"/>
        <v>33393216.225600012</v>
      </c>
      <c r="Q67" s="72">
        <f t="shared" si="16"/>
        <v>37103573.584000021</v>
      </c>
      <c r="R67" s="72">
        <f t="shared" si="16"/>
        <v>37103573.584000021</v>
      </c>
      <c r="S67" s="72">
        <f t="shared" ref="S67:T67" si="17">SUM(S54:S66)</f>
        <v>364145072.17440009</v>
      </c>
      <c r="T67" s="72">
        <f t="shared" si="17"/>
        <v>40813930.942400016</v>
      </c>
      <c r="U67" s="60">
        <f>SUM(U55:U66)</f>
        <v>1.02</v>
      </c>
      <c r="V67" s="39"/>
      <c r="W67" s="39"/>
      <c r="X67" s="39"/>
      <c r="Y67" s="39"/>
      <c r="Z67" s="39"/>
    </row>
    <row r="68" spans="1:26" ht="12.75" customHeight="1">
      <c r="A68" s="10"/>
      <c r="B68" s="10"/>
      <c r="C68" s="58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59"/>
      <c r="V68" s="10"/>
      <c r="W68" s="10"/>
      <c r="X68" s="10"/>
      <c r="Y68" s="10"/>
      <c r="Z68" s="10"/>
    </row>
    <row r="69" spans="1:26" ht="12.75" customHeight="1">
      <c r="A69" s="10"/>
      <c r="B69" s="127" t="s">
        <v>105</v>
      </c>
      <c r="C69" s="129"/>
      <c r="D69" s="129"/>
      <c r="E69" s="129"/>
      <c r="F69" s="141"/>
      <c r="G69" s="142" t="s">
        <v>106</v>
      </c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8"/>
      <c r="U69" s="59"/>
      <c r="V69" s="10"/>
      <c r="W69" s="10"/>
      <c r="X69" s="10"/>
      <c r="Y69" s="10"/>
      <c r="Z69" s="10"/>
    </row>
    <row r="70" spans="1:26" ht="12.75" customHeight="1">
      <c r="A70" s="10"/>
      <c r="B70" s="47" t="s">
        <v>19</v>
      </c>
      <c r="C70" s="62" t="s">
        <v>107</v>
      </c>
      <c r="D70" s="47" t="s">
        <v>108</v>
      </c>
      <c r="E70" s="47" t="s">
        <v>109</v>
      </c>
      <c r="F70" s="63" t="s">
        <v>92</v>
      </c>
      <c r="G70" s="64" t="s">
        <v>110</v>
      </c>
      <c r="H70" s="47" t="s">
        <v>111</v>
      </c>
      <c r="I70" s="47" t="s">
        <v>112</v>
      </c>
      <c r="J70" s="47" t="s">
        <v>113</v>
      </c>
      <c r="K70" s="47" t="s">
        <v>114</v>
      </c>
      <c r="L70" s="47" t="s">
        <v>115</v>
      </c>
      <c r="M70" s="47" t="s">
        <v>116</v>
      </c>
      <c r="N70" s="47" t="s">
        <v>117</v>
      </c>
      <c r="O70" s="47" t="s">
        <v>118</v>
      </c>
      <c r="P70" s="47" t="s">
        <v>119</v>
      </c>
      <c r="Q70" s="47" t="s">
        <v>120</v>
      </c>
      <c r="R70" s="63" t="s">
        <v>121</v>
      </c>
      <c r="S70" s="65" t="s">
        <v>92</v>
      </c>
      <c r="T70" s="64" t="s">
        <v>122</v>
      </c>
      <c r="U70" s="59"/>
      <c r="V70" s="10"/>
      <c r="W70" s="10"/>
      <c r="X70" s="10"/>
      <c r="Y70" s="10"/>
      <c r="Z70" s="10"/>
    </row>
    <row r="71" spans="1:26" ht="12.75" customHeight="1">
      <c r="A71" s="10"/>
      <c r="B71" s="73" t="s">
        <v>126</v>
      </c>
      <c r="C71" s="74"/>
      <c r="D71" s="75"/>
      <c r="E71" s="75"/>
      <c r="F71" s="76"/>
      <c r="G71" s="77">
        <f>T66</f>
        <v>40813930.942400016</v>
      </c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78"/>
      <c r="S71" s="69">
        <f t="shared" ref="S71:S83" si="18">SUM(G71:R71)</f>
        <v>40813930.942400016</v>
      </c>
      <c r="T71" s="79"/>
      <c r="U71" s="59"/>
      <c r="V71" s="10"/>
      <c r="W71" s="10"/>
      <c r="X71" s="10"/>
      <c r="Y71" s="10"/>
      <c r="Z71" s="10"/>
    </row>
    <row r="72" spans="1:26" ht="12.75" customHeight="1">
      <c r="A72" s="10"/>
      <c r="B72" s="12" t="s">
        <v>110</v>
      </c>
      <c r="C72" s="66">
        <f>C84*U72</f>
        <v>1803.7712000000013</v>
      </c>
      <c r="D72" s="46">
        <f>C72*'Datos ajustados'!$G$4*(1-'Datos ajustados'!$G$5)</f>
        <v>26984417.152000017</v>
      </c>
      <c r="E72" s="46">
        <f>D72*'Hoja de datos'!$C$13</f>
        <v>5666727.6019200031</v>
      </c>
      <c r="F72" s="67">
        <f t="shared" ref="F72:F83" si="19">SUM(D72:E72)</f>
        <v>32651144.753920019</v>
      </c>
      <c r="G72" s="68"/>
      <c r="H72" s="46">
        <f>F72</f>
        <v>32651144.753920019</v>
      </c>
      <c r="I72" s="46"/>
      <c r="J72" s="46"/>
      <c r="K72" s="46"/>
      <c r="L72" s="46"/>
      <c r="M72" s="46"/>
      <c r="N72" s="46"/>
      <c r="O72" s="46"/>
      <c r="P72" s="46"/>
      <c r="Q72" s="46"/>
      <c r="R72" s="67"/>
      <c r="S72" s="69">
        <f t="shared" si="18"/>
        <v>32651144.753920019</v>
      </c>
      <c r="T72" s="68"/>
      <c r="U72" s="59">
        <v>7.0000000000000007E-2</v>
      </c>
      <c r="V72" s="10"/>
      <c r="W72" s="10"/>
      <c r="X72" s="10"/>
      <c r="Y72" s="10"/>
      <c r="Z72" s="10"/>
    </row>
    <row r="73" spans="1:26" ht="12.75" customHeight="1">
      <c r="A73" s="10"/>
      <c r="B73" s="12" t="s">
        <v>111</v>
      </c>
      <c r="C73" s="66">
        <f>C84*U73</f>
        <v>1803.7712000000013</v>
      </c>
      <c r="D73" s="46">
        <f>C73*'Datos ajustados'!$G$4*(1-'Datos ajustados'!$G$5)</f>
        <v>26984417.152000017</v>
      </c>
      <c r="E73" s="46">
        <f>D73*'Hoja de datos'!$C$13</f>
        <v>5666727.6019200031</v>
      </c>
      <c r="F73" s="67">
        <f t="shared" si="19"/>
        <v>32651144.753920019</v>
      </c>
      <c r="G73" s="68"/>
      <c r="H73" s="46"/>
      <c r="I73" s="46">
        <f>F73</f>
        <v>32651144.753920019</v>
      </c>
      <c r="J73" s="46"/>
      <c r="K73" s="46"/>
      <c r="L73" s="46"/>
      <c r="M73" s="46"/>
      <c r="N73" s="46"/>
      <c r="O73" s="46"/>
      <c r="P73" s="46"/>
      <c r="Q73" s="46"/>
      <c r="R73" s="67"/>
      <c r="S73" s="69">
        <f t="shared" si="18"/>
        <v>32651144.753920019</v>
      </c>
      <c r="T73" s="68"/>
      <c r="U73" s="59">
        <v>7.0000000000000007E-2</v>
      </c>
      <c r="V73" s="10"/>
      <c r="W73" s="10"/>
      <c r="X73" s="10"/>
      <c r="Y73" s="10"/>
      <c r="Z73" s="10"/>
    </row>
    <row r="74" spans="1:26" ht="12.75" customHeight="1">
      <c r="A74" s="10"/>
      <c r="B74" s="12" t="s">
        <v>112</v>
      </c>
      <c r="C74" s="66">
        <f>C84*U74</f>
        <v>1803.7712000000013</v>
      </c>
      <c r="D74" s="46">
        <f>C74*'Datos ajustados'!$G$4*(1-'Datos ajustados'!$G$5)</f>
        <v>26984417.152000017</v>
      </c>
      <c r="E74" s="46">
        <f>D74*'Hoja de datos'!$C$13</f>
        <v>5666727.6019200031</v>
      </c>
      <c r="F74" s="67">
        <f t="shared" si="19"/>
        <v>32651144.753920019</v>
      </c>
      <c r="G74" s="68"/>
      <c r="H74" s="46"/>
      <c r="I74" s="46"/>
      <c r="J74" s="46">
        <f>F74</f>
        <v>32651144.753920019</v>
      </c>
      <c r="K74" s="46"/>
      <c r="L74" s="46"/>
      <c r="M74" s="46"/>
      <c r="N74" s="46"/>
      <c r="O74" s="46"/>
      <c r="P74" s="46"/>
      <c r="Q74" s="46"/>
      <c r="R74" s="67"/>
      <c r="S74" s="69">
        <f t="shared" si="18"/>
        <v>32651144.753920019</v>
      </c>
      <c r="T74" s="68"/>
      <c r="U74" s="59">
        <v>7.0000000000000007E-2</v>
      </c>
      <c r="V74" s="10"/>
      <c r="W74" s="10"/>
      <c r="X74" s="10"/>
      <c r="Y74" s="10"/>
      <c r="Z74" s="10"/>
    </row>
    <row r="75" spans="1:26" ht="12.75" customHeight="1">
      <c r="A75" s="10"/>
      <c r="B75" s="12" t="s">
        <v>113</v>
      </c>
      <c r="C75" s="66">
        <f>C84*U75</f>
        <v>2061.4528000000014</v>
      </c>
      <c r="D75" s="46">
        <f>C75*'Datos ajustados'!$G$4*(1-'Datos ajustados'!$G$5)</f>
        <v>30839333.888000019</v>
      </c>
      <c r="E75" s="46">
        <f>D75*'Hoja de datos'!$C$13</f>
        <v>6476260.116480004</v>
      </c>
      <c r="F75" s="67">
        <f t="shared" si="19"/>
        <v>37315594.004480019</v>
      </c>
      <c r="G75" s="68"/>
      <c r="H75" s="46"/>
      <c r="I75" s="46"/>
      <c r="J75" s="46"/>
      <c r="K75" s="46">
        <f>F75</f>
        <v>37315594.004480019</v>
      </c>
      <c r="L75" s="46"/>
      <c r="M75" s="46"/>
      <c r="N75" s="46"/>
      <c r="O75" s="46"/>
      <c r="P75" s="46"/>
      <c r="Q75" s="46"/>
      <c r="R75" s="67"/>
      <c r="S75" s="69">
        <f t="shared" si="18"/>
        <v>37315594.004480019</v>
      </c>
      <c r="T75" s="68"/>
      <c r="U75" s="59">
        <v>0.08</v>
      </c>
      <c r="V75" s="10"/>
      <c r="W75" s="10"/>
      <c r="X75" s="10"/>
      <c r="Y75" s="10"/>
      <c r="Z75" s="10"/>
    </row>
    <row r="76" spans="1:26" ht="12.75" customHeight="1">
      <c r="A76" s="10"/>
      <c r="B76" s="12" t="s">
        <v>114</v>
      </c>
      <c r="C76" s="66">
        <f>C84*U76</f>
        <v>2061.4528000000014</v>
      </c>
      <c r="D76" s="46">
        <f>C76*'Datos ajustados'!$G$4*(1-'Datos ajustados'!$G$5)</f>
        <v>30839333.888000019</v>
      </c>
      <c r="E76" s="46">
        <f>D76*'Hoja de datos'!$C$13</f>
        <v>6476260.116480004</v>
      </c>
      <c r="F76" s="67">
        <f t="shared" si="19"/>
        <v>37315594.004480019</v>
      </c>
      <c r="G76" s="68"/>
      <c r="H76" s="46"/>
      <c r="I76" s="46"/>
      <c r="J76" s="46"/>
      <c r="K76" s="46"/>
      <c r="L76" s="46">
        <f>F76</f>
        <v>37315594.004480019</v>
      </c>
      <c r="M76" s="46"/>
      <c r="N76" s="46"/>
      <c r="O76" s="46"/>
      <c r="P76" s="46"/>
      <c r="Q76" s="46"/>
      <c r="R76" s="67"/>
      <c r="S76" s="69">
        <f t="shared" si="18"/>
        <v>37315594.004480019</v>
      </c>
      <c r="T76" s="68"/>
      <c r="U76" s="59">
        <v>0.08</v>
      </c>
      <c r="V76" s="10"/>
      <c r="W76" s="10"/>
      <c r="X76" s="10"/>
      <c r="Y76" s="10"/>
      <c r="Z76" s="10"/>
    </row>
    <row r="77" spans="1:26" ht="12.75" customHeight="1">
      <c r="A77" s="10"/>
      <c r="B77" s="12" t="s">
        <v>115</v>
      </c>
      <c r="C77" s="66">
        <f>C84*U77</f>
        <v>2061.4528000000014</v>
      </c>
      <c r="D77" s="46">
        <f>C77*'Datos ajustados'!$G$4*(1-'Datos ajustados'!$G$5)</f>
        <v>30839333.888000019</v>
      </c>
      <c r="E77" s="46">
        <f>D77*'Hoja de datos'!$C$13</f>
        <v>6476260.116480004</v>
      </c>
      <c r="F77" s="67">
        <f t="shared" si="19"/>
        <v>37315594.004480019</v>
      </c>
      <c r="G77" s="68"/>
      <c r="H77" s="46"/>
      <c r="I77" s="46"/>
      <c r="J77" s="46"/>
      <c r="K77" s="46"/>
      <c r="L77" s="46"/>
      <c r="M77" s="46">
        <f>F77</f>
        <v>37315594.004480019</v>
      </c>
      <c r="N77" s="46"/>
      <c r="O77" s="46"/>
      <c r="P77" s="46"/>
      <c r="Q77" s="46"/>
      <c r="R77" s="67"/>
      <c r="S77" s="69">
        <f t="shared" si="18"/>
        <v>37315594.004480019</v>
      </c>
      <c r="T77" s="68"/>
      <c r="U77" s="59">
        <v>0.08</v>
      </c>
      <c r="V77" s="10"/>
      <c r="W77" s="10"/>
      <c r="X77" s="10"/>
      <c r="Y77" s="10"/>
      <c r="Z77" s="10"/>
    </row>
    <row r="78" spans="1:26" ht="12.75" customHeight="1">
      <c r="A78" s="10"/>
      <c r="B78" s="12" t="s">
        <v>116</v>
      </c>
      <c r="C78" s="66">
        <f>C84*U78</f>
        <v>2061.4528000000014</v>
      </c>
      <c r="D78" s="46">
        <f>C78*'Datos ajustados'!$G$4*(1-'Datos ajustados'!$G$5)</f>
        <v>30839333.888000019</v>
      </c>
      <c r="E78" s="46">
        <f>D78*'Hoja de datos'!$C$13</f>
        <v>6476260.116480004</v>
      </c>
      <c r="F78" s="67">
        <f t="shared" si="19"/>
        <v>37315594.004480019</v>
      </c>
      <c r="G78" s="68"/>
      <c r="H78" s="46"/>
      <c r="I78" s="46"/>
      <c r="J78" s="46"/>
      <c r="K78" s="46"/>
      <c r="L78" s="46"/>
      <c r="M78" s="46"/>
      <c r="N78" s="46">
        <f>F78</f>
        <v>37315594.004480019</v>
      </c>
      <c r="O78" s="46"/>
      <c r="P78" s="46"/>
      <c r="Q78" s="46"/>
      <c r="R78" s="67"/>
      <c r="S78" s="69">
        <f t="shared" si="18"/>
        <v>37315594.004480019</v>
      </c>
      <c r="T78" s="68"/>
      <c r="U78" s="59">
        <v>0.08</v>
      </c>
      <c r="V78" s="10"/>
      <c r="W78" s="10"/>
      <c r="X78" s="10"/>
      <c r="Y78" s="10"/>
      <c r="Z78" s="10"/>
    </row>
    <row r="79" spans="1:26" ht="12.75" customHeight="1">
      <c r="A79" s="10"/>
      <c r="B79" s="12" t="s">
        <v>117</v>
      </c>
      <c r="C79" s="66">
        <f>C84*U79</f>
        <v>2319.1344000000013</v>
      </c>
      <c r="D79" s="46">
        <f>C79*'Datos ajustados'!$G$4*(1-'Datos ajustados'!$G$5)</f>
        <v>34694250.624000013</v>
      </c>
      <c r="E79" s="46">
        <f>D79*'Hoja de datos'!$C$13</f>
        <v>7285792.6310400022</v>
      </c>
      <c r="F79" s="67">
        <f t="shared" si="19"/>
        <v>41980043.255040012</v>
      </c>
      <c r="G79" s="68"/>
      <c r="H79" s="46"/>
      <c r="I79" s="46"/>
      <c r="J79" s="46"/>
      <c r="K79" s="46"/>
      <c r="L79" s="46"/>
      <c r="M79" s="46"/>
      <c r="N79" s="46"/>
      <c r="O79" s="46">
        <f>F79</f>
        <v>41980043.255040012</v>
      </c>
      <c r="P79" s="46"/>
      <c r="Q79" s="46"/>
      <c r="R79" s="67"/>
      <c r="S79" s="69">
        <f t="shared" si="18"/>
        <v>41980043.255040012</v>
      </c>
      <c r="T79" s="68"/>
      <c r="U79" s="59">
        <v>0.09</v>
      </c>
      <c r="V79" s="10"/>
      <c r="W79" s="10"/>
      <c r="X79" s="10"/>
      <c r="Y79" s="10"/>
      <c r="Z79" s="10"/>
    </row>
    <row r="80" spans="1:26" ht="12.75" customHeight="1">
      <c r="A80" s="10"/>
      <c r="B80" s="12" t="s">
        <v>118</v>
      </c>
      <c r="C80" s="66">
        <f>C84*U80</f>
        <v>2319.1344000000013</v>
      </c>
      <c r="D80" s="46">
        <f>C80*'Datos ajustados'!$G$4*(1-'Datos ajustados'!$G$5)</f>
        <v>34694250.624000013</v>
      </c>
      <c r="E80" s="46">
        <f>D80*'Hoja de datos'!$C$13</f>
        <v>7285792.6310400022</v>
      </c>
      <c r="F80" s="67">
        <f t="shared" si="19"/>
        <v>41980043.255040012</v>
      </c>
      <c r="G80" s="68"/>
      <c r="H80" s="46"/>
      <c r="I80" s="46"/>
      <c r="J80" s="46"/>
      <c r="K80" s="46"/>
      <c r="L80" s="46"/>
      <c r="M80" s="46"/>
      <c r="N80" s="46"/>
      <c r="O80" s="46"/>
      <c r="P80" s="46">
        <f>F80</f>
        <v>41980043.255040012</v>
      </c>
      <c r="Q80" s="46"/>
      <c r="R80" s="67"/>
      <c r="S80" s="69">
        <f t="shared" si="18"/>
        <v>41980043.255040012</v>
      </c>
      <c r="T80" s="68"/>
      <c r="U80" s="59">
        <v>0.09</v>
      </c>
      <c r="V80" s="10"/>
      <c r="W80" s="10"/>
      <c r="X80" s="10"/>
      <c r="Y80" s="10"/>
      <c r="Z80" s="10"/>
    </row>
    <row r="81" spans="1:26" ht="12.75" customHeight="1">
      <c r="A81" s="10"/>
      <c r="B81" s="12" t="s">
        <v>119</v>
      </c>
      <c r="C81" s="66">
        <f>C84*U81</f>
        <v>2319.1344000000013</v>
      </c>
      <c r="D81" s="46">
        <f>C81*'Datos ajustados'!$G$4*(1-'Datos ajustados'!$G$5)</f>
        <v>34694250.624000013</v>
      </c>
      <c r="E81" s="46">
        <f>D81*'Hoja de datos'!$C$13</f>
        <v>7285792.6310400022</v>
      </c>
      <c r="F81" s="67">
        <f t="shared" si="19"/>
        <v>41980043.255040012</v>
      </c>
      <c r="G81" s="68"/>
      <c r="H81" s="46"/>
      <c r="I81" s="46"/>
      <c r="J81" s="46"/>
      <c r="K81" s="46"/>
      <c r="L81" s="46"/>
      <c r="M81" s="46"/>
      <c r="N81" s="46"/>
      <c r="O81" s="46"/>
      <c r="P81" s="46"/>
      <c r="Q81" s="46">
        <f>F81</f>
        <v>41980043.255040012</v>
      </c>
      <c r="R81" s="67"/>
      <c r="S81" s="69">
        <f t="shared" si="18"/>
        <v>41980043.255040012</v>
      </c>
      <c r="T81" s="68"/>
      <c r="U81" s="59">
        <v>0.09</v>
      </c>
      <c r="V81" s="10"/>
      <c r="W81" s="10"/>
      <c r="X81" s="10"/>
      <c r="Y81" s="10"/>
      <c r="Z81" s="10"/>
    </row>
    <row r="82" spans="1:26" ht="12.75" customHeight="1">
      <c r="A82" s="10"/>
      <c r="B82" s="12" t="s">
        <v>120</v>
      </c>
      <c r="C82" s="66">
        <f>C84*U82</f>
        <v>2576.8160000000016</v>
      </c>
      <c r="D82" s="46">
        <f>C82*'Datos ajustados'!$G$4*(1-'Datos ajustados'!$G$5)</f>
        <v>38549167.360000029</v>
      </c>
      <c r="E82" s="46">
        <f>D82*'Hoja de datos'!$C$13</f>
        <v>8095325.145600006</v>
      </c>
      <c r="F82" s="67">
        <f t="shared" si="19"/>
        <v>46644492.505600035</v>
      </c>
      <c r="G82" s="68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67">
        <f>F82</f>
        <v>46644492.505600035</v>
      </c>
      <c r="S82" s="69">
        <f t="shared" si="18"/>
        <v>46644492.505600035</v>
      </c>
      <c r="T82" s="68"/>
      <c r="U82" s="59">
        <v>0.1</v>
      </c>
      <c r="V82" s="10"/>
      <c r="W82" s="10"/>
      <c r="X82" s="10"/>
      <c r="Y82" s="10"/>
      <c r="Z82" s="10"/>
    </row>
    <row r="83" spans="1:26" ht="12.75" customHeight="1">
      <c r="A83" s="10"/>
      <c r="B83" s="12" t="s">
        <v>121</v>
      </c>
      <c r="C83" s="66">
        <f>C84*U83</f>
        <v>2576.8160000000016</v>
      </c>
      <c r="D83" s="46">
        <f>C83*'Datos ajustados'!$G$4*(1-'Datos ajustados'!$G$5)</f>
        <v>38549167.360000029</v>
      </c>
      <c r="E83" s="46">
        <f>D83*'Hoja de datos'!$C$13</f>
        <v>8095325.145600006</v>
      </c>
      <c r="F83" s="67">
        <f t="shared" si="19"/>
        <v>46644492.505600035</v>
      </c>
      <c r="G83" s="68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67"/>
      <c r="S83" s="69">
        <f t="shared" si="18"/>
        <v>0</v>
      </c>
      <c r="T83" s="68">
        <f>F83</f>
        <v>46644492.505600035</v>
      </c>
      <c r="U83" s="59">
        <v>0.1</v>
      </c>
      <c r="V83" s="10"/>
      <c r="W83" s="10"/>
      <c r="X83" s="10"/>
      <c r="Y83" s="10"/>
      <c r="Z83" s="10"/>
    </row>
    <row r="84" spans="1:26" ht="12.75" customHeight="1">
      <c r="A84" s="39"/>
      <c r="B84" s="40" t="s">
        <v>92</v>
      </c>
      <c r="C84" s="71">
        <f>'Datos ajustados'!G10</f>
        <v>25768.160000000014</v>
      </c>
      <c r="D84" s="72">
        <f t="shared" ref="D84:F84" si="20">SUM(D72:D83)</f>
        <v>385491673.6000002</v>
      </c>
      <c r="E84" s="72">
        <f t="shared" si="20"/>
        <v>80953251.456000045</v>
      </c>
      <c r="F84" s="72">
        <f t="shared" si="20"/>
        <v>466444925.05600011</v>
      </c>
      <c r="G84" s="72">
        <f>SUM(G71:G83)</f>
        <v>40813930.942400016</v>
      </c>
      <c r="H84" s="72">
        <f t="shared" ref="H84:R84" si="21">SUM(H72:H83)</f>
        <v>32651144.753920019</v>
      </c>
      <c r="I84" s="72">
        <f t="shared" si="21"/>
        <v>32651144.753920019</v>
      </c>
      <c r="J84" s="72">
        <f t="shared" si="21"/>
        <v>32651144.753920019</v>
      </c>
      <c r="K84" s="72">
        <f t="shared" si="21"/>
        <v>37315594.004480019</v>
      </c>
      <c r="L84" s="72">
        <f t="shared" si="21"/>
        <v>37315594.004480019</v>
      </c>
      <c r="M84" s="72">
        <f t="shared" si="21"/>
        <v>37315594.004480019</v>
      </c>
      <c r="N84" s="72">
        <f t="shared" si="21"/>
        <v>37315594.004480019</v>
      </c>
      <c r="O84" s="72">
        <f t="shared" si="21"/>
        <v>41980043.255040012</v>
      </c>
      <c r="P84" s="72">
        <f t="shared" si="21"/>
        <v>41980043.255040012</v>
      </c>
      <c r="Q84" s="72">
        <f t="shared" si="21"/>
        <v>41980043.255040012</v>
      </c>
      <c r="R84" s="72">
        <f t="shared" si="21"/>
        <v>46644492.505600035</v>
      </c>
      <c r="S84" s="72">
        <f t="shared" ref="S84:T84" si="22">SUM(S71:S83)</f>
        <v>460614363.49280012</v>
      </c>
      <c r="T84" s="72">
        <f t="shared" si="22"/>
        <v>46644492.505600035</v>
      </c>
      <c r="U84" s="60">
        <f>SUM(U72:U83)</f>
        <v>0.99999999999999989</v>
      </c>
      <c r="V84" s="39"/>
      <c r="W84" s="39"/>
      <c r="X84" s="39"/>
      <c r="Y84" s="39"/>
      <c r="Z84" s="39"/>
    </row>
    <row r="85" spans="1:26" ht="12.75" customHeight="1">
      <c r="A85" s="10"/>
      <c r="B85" s="10"/>
      <c r="C85" s="58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59"/>
      <c r="V85" s="10"/>
      <c r="W85" s="10"/>
      <c r="X85" s="10"/>
      <c r="Y85" s="10"/>
      <c r="Z85" s="10"/>
    </row>
    <row r="86" spans="1:26" ht="12.75" customHeight="1">
      <c r="A86" s="10"/>
      <c r="B86" s="127" t="s">
        <v>105</v>
      </c>
      <c r="C86" s="129"/>
      <c r="D86" s="129"/>
      <c r="E86" s="129"/>
      <c r="F86" s="141"/>
      <c r="G86" s="142" t="s">
        <v>106</v>
      </c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8"/>
      <c r="U86" s="59"/>
      <c r="V86" s="10"/>
      <c r="W86" s="10"/>
      <c r="X86" s="10"/>
      <c r="Y86" s="10"/>
      <c r="Z86" s="10"/>
    </row>
    <row r="87" spans="1:26" ht="12.75" customHeight="1">
      <c r="A87" s="10"/>
      <c r="B87" s="47" t="s">
        <v>20</v>
      </c>
      <c r="C87" s="62" t="s">
        <v>107</v>
      </c>
      <c r="D87" s="47" t="s">
        <v>108</v>
      </c>
      <c r="E87" s="47" t="s">
        <v>109</v>
      </c>
      <c r="F87" s="63" t="s">
        <v>92</v>
      </c>
      <c r="G87" s="64" t="s">
        <v>110</v>
      </c>
      <c r="H87" s="47" t="s">
        <v>111</v>
      </c>
      <c r="I87" s="47" t="s">
        <v>112</v>
      </c>
      <c r="J87" s="47" t="s">
        <v>113</v>
      </c>
      <c r="K87" s="47" t="s">
        <v>114</v>
      </c>
      <c r="L87" s="47" t="s">
        <v>115</v>
      </c>
      <c r="M87" s="47" t="s">
        <v>116</v>
      </c>
      <c r="N87" s="47" t="s">
        <v>117</v>
      </c>
      <c r="O87" s="47" t="s">
        <v>118</v>
      </c>
      <c r="P87" s="47" t="s">
        <v>119</v>
      </c>
      <c r="Q87" s="47" t="s">
        <v>120</v>
      </c>
      <c r="R87" s="63" t="s">
        <v>121</v>
      </c>
      <c r="S87" s="65" t="s">
        <v>92</v>
      </c>
      <c r="T87" s="64" t="s">
        <v>122</v>
      </c>
      <c r="U87" s="59"/>
      <c r="V87" s="10"/>
      <c r="W87" s="10"/>
      <c r="X87" s="10"/>
      <c r="Y87" s="10"/>
      <c r="Z87" s="10"/>
    </row>
    <row r="88" spans="1:26" ht="12.75" customHeight="1">
      <c r="A88" s="10"/>
      <c r="B88" s="73" t="s">
        <v>127</v>
      </c>
      <c r="C88" s="74"/>
      <c r="D88" s="75"/>
      <c r="E88" s="75"/>
      <c r="F88" s="76"/>
      <c r="G88" s="77">
        <f>T83</f>
        <v>46644492.505600035</v>
      </c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78"/>
      <c r="S88" s="69">
        <f t="shared" ref="S88:S100" si="23">SUM(G88:R88)</f>
        <v>46644492.505600035</v>
      </c>
      <c r="T88" s="79"/>
      <c r="U88" s="59"/>
      <c r="V88" s="10"/>
      <c r="W88" s="10"/>
      <c r="X88" s="10"/>
      <c r="Y88" s="10"/>
      <c r="Z88" s="10"/>
    </row>
    <row r="89" spans="1:26" ht="12.75" customHeight="1">
      <c r="A89" s="10"/>
      <c r="B89" s="12" t="s">
        <v>110</v>
      </c>
      <c r="C89" s="66">
        <f>C101*U89</f>
        <v>2232.1668600000016</v>
      </c>
      <c r="D89" s="46">
        <f>C89*'Datos ajustados'!$H$4*(1-'Datos ajustados'!$H$5)</f>
        <v>33393216.225600027</v>
      </c>
      <c r="E89" s="46">
        <f>D89*'Hoja de datos'!$C$13</f>
        <v>7012575.4073760053</v>
      </c>
      <c r="F89" s="67">
        <f t="shared" ref="F89:F100" si="24">SUM(D89:E89)</f>
        <v>40405791.632976033</v>
      </c>
      <c r="G89" s="68"/>
      <c r="H89" s="46">
        <f>F89</f>
        <v>40405791.632976033</v>
      </c>
      <c r="I89" s="46"/>
      <c r="J89" s="46"/>
      <c r="K89" s="46"/>
      <c r="L89" s="46"/>
      <c r="M89" s="46"/>
      <c r="N89" s="46"/>
      <c r="O89" s="46"/>
      <c r="P89" s="46"/>
      <c r="Q89" s="46"/>
      <c r="R89" s="67"/>
      <c r="S89" s="69">
        <f t="shared" si="23"/>
        <v>40405791.632976033</v>
      </c>
      <c r="T89" s="68"/>
      <c r="U89" s="59">
        <v>7.0000000000000007E-2</v>
      </c>
      <c r="V89" s="10"/>
      <c r="W89" s="10"/>
      <c r="X89" s="10"/>
      <c r="Y89" s="10"/>
      <c r="Z89" s="10"/>
    </row>
    <row r="90" spans="1:26" ht="12.75" customHeight="1">
      <c r="A90" s="10"/>
      <c r="B90" s="12" t="s">
        <v>111</v>
      </c>
      <c r="C90" s="66">
        <f>C101*U90</f>
        <v>2232.1668600000016</v>
      </c>
      <c r="D90" s="46">
        <f>C90*'Datos ajustados'!$H$4*(1-'Datos ajustados'!$H$5)</f>
        <v>33393216.225600027</v>
      </c>
      <c r="E90" s="46">
        <f>D90*'Hoja de datos'!$C$13</f>
        <v>7012575.4073760053</v>
      </c>
      <c r="F90" s="67">
        <f t="shared" si="24"/>
        <v>40405791.632976033</v>
      </c>
      <c r="G90" s="68"/>
      <c r="H90" s="46"/>
      <c r="I90" s="46">
        <f>F90</f>
        <v>40405791.632976033</v>
      </c>
      <c r="J90" s="46"/>
      <c r="K90" s="46"/>
      <c r="L90" s="46"/>
      <c r="M90" s="46"/>
      <c r="N90" s="46"/>
      <c r="O90" s="46"/>
      <c r="P90" s="46"/>
      <c r="Q90" s="46"/>
      <c r="R90" s="67"/>
      <c r="S90" s="69">
        <f t="shared" si="23"/>
        <v>40405791.632976033</v>
      </c>
      <c r="T90" s="68"/>
      <c r="U90" s="59">
        <v>7.0000000000000007E-2</v>
      </c>
      <c r="V90" s="10"/>
      <c r="W90" s="10"/>
      <c r="X90" s="10"/>
      <c r="Y90" s="10"/>
      <c r="Z90" s="10"/>
    </row>
    <row r="91" spans="1:26" ht="12.75" customHeight="1">
      <c r="A91" s="10"/>
      <c r="B91" s="12" t="s">
        <v>112</v>
      </c>
      <c r="C91" s="66">
        <f>C101*U91</f>
        <v>2232.1668600000016</v>
      </c>
      <c r="D91" s="46">
        <f>C91*'Datos ajustados'!$H$4*(1-'Datos ajustados'!$H$5)</f>
        <v>33393216.225600027</v>
      </c>
      <c r="E91" s="46">
        <f>D91*'Hoja de datos'!$C$13</f>
        <v>7012575.4073760053</v>
      </c>
      <c r="F91" s="67">
        <f t="shared" si="24"/>
        <v>40405791.632976033</v>
      </c>
      <c r="G91" s="68"/>
      <c r="H91" s="46"/>
      <c r="I91" s="46"/>
      <c r="J91" s="46">
        <f>F91</f>
        <v>40405791.632976033</v>
      </c>
      <c r="K91" s="46"/>
      <c r="L91" s="46"/>
      <c r="M91" s="46"/>
      <c r="N91" s="46"/>
      <c r="O91" s="46"/>
      <c r="P91" s="46"/>
      <c r="Q91" s="46"/>
      <c r="R91" s="67"/>
      <c r="S91" s="69">
        <f t="shared" si="23"/>
        <v>40405791.632976033</v>
      </c>
      <c r="T91" s="68"/>
      <c r="U91" s="59">
        <v>7.0000000000000007E-2</v>
      </c>
      <c r="V91" s="10"/>
      <c r="W91" s="10"/>
      <c r="X91" s="10"/>
      <c r="Y91" s="10"/>
      <c r="Z91" s="10"/>
    </row>
    <row r="92" spans="1:26" ht="12.75" customHeight="1">
      <c r="A92" s="10"/>
      <c r="B92" s="12" t="s">
        <v>113</v>
      </c>
      <c r="C92" s="66">
        <f>C101*U92</f>
        <v>2551.0478400000015</v>
      </c>
      <c r="D92" s="46">
        <f>C92*'Datos ajustados'!$H$4*(1-'Datos ajustados'!$H$5)</f>
        <v>38163675.686400019</v>
      </c>
      <c r="E92" s="46">
        <f>D92*'Hoja de datos'!$C$13</f>
        <v>8014371.8941440033</v>
      </c>
      <c r="F92" s="67">
        <f t="shared" si="24"/>
        <v>46178047.580544025</v>
      </c>
      <c r="G92" s="68"/>
      <c r="H92" s="46"/>
      <c r="I92" s="46"/>
      <c r="J92" s="46"/>
      <c r="K92" s="46">
        <f>F92</f>
        <v>46178047.580544025</v>
      </c>
      <c r="L92" s="46"/>
      <c r="M92" s="46"/>
      <c r="N92" s="46"/>
      <c r="O92" s="46"/>
      <c r="P92" s="46"/>
      <c r="Q92" s="46"/>
      <c r="R92" s="67"/>
      <c r="S92" s="69">
        <f t="shared" si="23"/>
        <v>46178047.580544025</v>
      </c>
      <c r="T92" s="68"/>
      <c r="U92" s="59">
        <v>0.08</v>
      </c>
      <c r="V92" s="10"/>
      <c r="W92" s="10"/>
      <c r="X92" s="10"/>
      <c r="Y92" s="10"/>
      <c r="Z92" s="10"/>
    </row>
    <row r="93" spans="1:26" ht="12.75" customHeight="1">
      <c r="A93" s="10"/>
      <c r="B93" s="12" t="s">
        <v>114</v>
      </c>
      <c r="C93" s="66">
        <f>C101*U93</f>
        <v>2551.0478400000015</v>
      </c>
      <c r="D93" s="46">
        <f>C93*'Datos ajustados'!$H$4*(1-'Datos ajustados'!$H$5)</f>
        <v>38163675.686400019</v>
      </c>
      <c r="E93" s="46">
        <f>D93*'Hoja de datos'!$C$13</f>
        <v>8014371.8941440033</v>
      </c>
      <c r="F93" s="67">
        <f t="shared" si="24"/>
        <v>46178047.580544025</v>
      </c>
      <c r="G93" s="68"/>
      <c r="H93" s="46"/>
      <c r="I93" s="46"/>
      <c r="J93" s="46"/>
      <c r="K93" s="46"/>
      <c r="L93" s="46">
        <f>F93</f>
        <v>46178047.580544025</v>
      </c>
      <c r="M93" s="46"/>
      <c r="N93" s="46"/>
      <c r="O93" s="46"/>
      <c r="P93" s="46"/>
      <c r="Q93" s="46"/>
      <c r="R93" s="67"/>
      <c r="S93" s="69">
        <f t="shared" si="23"/>
        <v>46178047.580544025</v>
      </c>
      <c r="T93" s="68"/>
      <c r="U93" s="59">
        <v>0.08</v>
      </c>
      <c r="V93" s="10"/>
      <c r="W93" s="10"/>
      <c r="X93" s="10"/>
      <c r="Y93" s="10"/>
      <c r="Z93" s="10"/>
    </row>
    <row r="94" spans="1:26" ht="12.75" customHeight="1">
      <c r="A94" s="10"/>
      <c r="B94" s="12" t="s">
        <v>115</v>
      </c>
      <c r="C94" s="66">
        <f>C101*U94</f>
        <v>2551.0478400000015</v>
      </c>
      <c r="D94" s="46">
        <f>C94*'Datos ajustados'!$H$4*(1-'Datos ajustados'!$H$5)</f>
        <v>38163675.686400019</v>
      </c>
      <c r="E94" s="46">
        <f>D94*'Hoja de datos'!$C$13</f>
        <v>8014371.8941440033</v>
      </c>
      <c r="F94" s="67">
        <f t="shared" si="24"/>
        <v>46178047.580544025</v>
      </c>
      <c r="G94" s="68"/>
      <c r="H94" s="46"/>
      <c r="I94" s="46"/>
      <c r="J94" s="46"/>
      <c r="K94" s="46"/>
      <c r="L94" s="46"/>
      <c r="M94" s="46">
        <f>F94</f>
        <v>46178047.580544025</v>
      </c>
      <c r="N94" s="46"/>
      <c r="O94" s="46"/>
      <c r="P94" s="46"/>
      <c r="Q94" s="46"/>
      <c r="R94" s="67"/>
      <c r="S94" s="69">
        <f t="shared" si="23"/>
        <v>46178047.580544025</v>
      </c>
      <c r="T94" s="68"/>
      <c r="U94" s="59">
        <v>0.08</v>
      </c>
      <c r="V94" s="10"/>
      <c r="W94" s="10"/>
      <c r="X94" s="10"/>
      <c r="Y94" s="10"/>
      <c r="Z94" s="10"/>
    </row>
    <row r="95" spans="1:26" ht="12.75" customHeight="1">
      <c r="A95" s="10"/>
      <c r="B95" s="12" t="s">
        <v>116</v>
      </c>
      <c r="C95" s="66">
        <f>C101*U95</f>
        <v>2551.0478400000015</v>
      </c>
      <c r="D95" s="46">
        <f>C95*'Datos ajustados'!$H$4*(1-'Datos ajustados'!$H$5)</f>
        <v>38163675.686400019</v>
      </c>
      <c r="E95" s="46">
        <f>D95*'Hoja de datos'!$C$13</f>
        <v>8014371.8941440033</v>
      </c>
      <c r="F95" s="67">
        <f t="shared" si="24"/>
        <v>46178047.580544025</v>
      </c>
      <c r="G95" s="68"/>
      <c r="H95" s="46"/>
      <c r="I95" s="46"/>
      <c r="J95" s="46"/>
      <c r="K95" s="46"/>
      <c r="L95" s="46"/>
      <c r="M95" s="46"/>
      <c r="N95" s="46">
        <f>F95</f>
        <v>46178047.580544025</v>
      </c>
      <c r="O95" s="46"/>
      <c r="P95" s="46"/>
      <c r="Q95" s="46"/>
      <c r="R95" s="67"/>
      <c r="S95" s="69">
        <f t="shared" si="23"/>
        <v>46178047.580544025</v>
      </c>
      <c r="T95" s="68"/>
      <c r="U95" s="59">
        <v>0.08</v>
      </c>
      <c r="V95" s="10"/>
      <c r="W95" s="10"/>
      <c r="X95" s="10"/>
      <c r="Y95" s="10"/>
      <c r="Z95" s="10"/>
    </row>
    <row r="96" spans="1:26" ht="12.75" customHeight="1">
      <c r="A96" s="10"/>
      <c r="B96" s="12" t="s">
        <v>117</v>
      </c>
      <c r="C96" s="66">
        <f>C101*U96</f>
        <v>2869.9288200000019</v>
      </c>
      <c r="D96" s="46">
        <f>C96*'Datos ajustados'!$H$4*(1-'Datos ajustados'!$H$5)</f>
        <v>42934135.147200026</v>
      </c>
      <c r="E96" s="46">
        <f>D96*'Hoja de datos'!$C$13</f>
        <v>9016168.3809120059</v>
      </c>
      <c r="F96" s="67">
        <f t="shared" si="24"/>
        <v>51950303.528112032</v>
      </c>
      <c r="G96" s="68"/>
      <c r="H96" s="46"/>
      <c r="I96" s="46"/>
      <c r="J96" s="46"/>
      <c r="K96" s="46"/>
      <c r="L96" s="46"/>
      <c r="M96" s="46"/>
      <c r="N96" s="46"/>
      <c r="O96" s="46">
        <f>F96</f>
        <v>51950303.528112032</v>
      </c>
      <c r="P96" s="46"/>
      <c r="Q96" s="46"/>
      <c r="R96" s="67"/>
      <c r="S96" s="69">
        <f t="shared" si="23"/>
        <v>51950303.528112032</v>
      </c>
      <c r="T96" s="68"/>
      <c r="U96" s="59">
        <v>0.09</v>
      </c>
      <c r="V96" s="10"/>
      <c r="W96" s="10"/>
      <c r="X96" s="10"/>
      <c r="Y96" s="10"/>
      <c r="Z96" s="10"/>
    </row>
    <row r="97" spans="1:26" ht="12.75" customHeight="1">
      <c r="A97" s="10"/>
      <c r="B97" s="12" t="s">
        <v>118</v>
      </c>
      <c r="C97" s="66">
        <f>C101*U97</f>
        <v>2869.9288200000019</v>
      </c>
      <c r="D97" s="46">
        <f>C97*'Datos ajustados'!$H$4*(1-'Datos ajustados'!$H$5)</f>
        <v>42934135.147200026</v>
      </c>
      <c r="E97" s="46">
        <f>D97*'Hoja de datos'!$C$13</f>
        <v>9016168.3809120059</v>
      </c>
      <c r="F97" s="67">
        <f t="shared" si="24"/>
        <v>51950303.528112032</v>
      </c>
      <c r="G97" s="68"/>
      <c r="H97" s="46"/>
      <c r="I97" s="46"/>
      <c r="J97" s="46"/>
      <c r="K97" s="46"/>
      <c r="L97" s="46"/>
      <c r="M97" s="46"/>
      <c r="N97" s="46"/>
      <c r="O97" s="46"/>
      <c r="P97" s="46">
        <f>F97</f>
        <v>51950303.528112032</v>
      </c>
      <c r="Q97" s="46"/>
      <c r="R97" s="67"/>
      <c r="S97" s="69">
        <f t="shared" si="23"/>
        <v>51950303.528112032</v>
      </c>
      <c r="T97" s="68"/>
      <c r="U97" s="59">
        <v>0.09</v>
      </c>
      <c r="V97" s="10"/>
      <c r="W97" s="10"/>
      <c r="X97" s="10"/>
      <c r="Y97" s="10"/>
      <c r="Z97" s="10"/>
    </row>
    <row r="98" spans="1:26" ht="12.75" customHeight="1">
      <c r="A98" s="10"/>
      <c r="B98" s="12" t="s">
        <v>119</v>
      </c>
      <c r="C98" s="66">
        <f>C101*U98</f>
        <v>2869.9288200000019</v>
      </c>
      <c r="D98" s="46">
        <f>C98*'Datos ajustados'!$H$4*(1-'Datos ajustados'!$H$5)</f>
        <v>42934135.147200026</v>
      </c>
      <c r="E98" s="46">
        <f>D98*'Hoja de datos'!$C$13</f>
        <v>9016168.3809120059</v>
      </c>
      <c r="F98" s="67">
        <f t="shared" si="24"/>
        <v>51950303.528112032</v>
      </c>
      <c r="G98" s="68"/>
      <c r="H98" s="46"/>
      <c r="I98" s="46"/>
      <c r="J98" s="46"/>
      <c r="K98" s="46"/>
      <c r="L98" s="46"/>
      <c r="M98" s="46"/>
      <c r="N98" s="46"/>
      <c r="O98" s="46"/>
      <c r="P98" s="46"/>
      <c r="Q98" s="46">
        <f>F98</f>
        <v>51950303.528112032</v>
      </c>
      <c r="R98" s="67"/>
      <c r="S98" s="69">
        <f t="shared" si="23"/>
        <v>51950303.528112032</v>
      </c>
      <c r="T98" s="68"/>
      <c r="U98" s="59">
        <v>0.09</v>
      </c>
      <c r="V98" s="10"/>
      <c r="W98" s="10"/>
      <c r="X98" s="10"/>
      <c r="Y98" s="10"/>
      <c r="Z98" s="10"/>
    </row>
    <row r="99" spans="1:26" ht="12.75" customHeight="1">
      <c r="A99" s="10"/>
      <c r="B99" s="12" t="s">
        <v>120</v>
      </c>
      <c r="C99" s="66">
        <f>C101*U99</f>
        <v>3188.8098000000023</v>
      </c>
      <c r="D99" s="46">
        <f>C99*'Datos ajustados'!$H$4*(1-'Datos ajustados'!$H$5)</f>
        <v>47704594.608000033</v>
      </c>
      <c r="E99" s="46">
        <f>D99*'Hoja de datos'!$C$13</f>
        <v>10017964.867680006</v>
      </c>
      <c r="F99" s="67">
        <f t="shared" si="24"/>
        <v>57722559.475680038</v>
      </c>
      <c r="G99" s="68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67">
        <f>F99</f>
        <v>57722559.475680038</v>
      </c>
      <c r="S99" s="69">
        <f t="shared" si="23"/>
        <v>57722559.475680038</v>
      </c>
      <c r="T99" s="68"/>
      <c r="U99" s="59">
        <v>0.1</v>
      </c>
      <c r="V99" s="10"/>
      <c r="W99" s="10"/>
      <c r="X99" s="10"/>
      <c r="Y99" s="10"/>
      <c r="Z99" s="10"/>
    </row>
    <row r="100" spans="1:26" ht="12.75" customHeight="1">
      <c r="A100" s="10"/>
      <c r="B100" s="12" t="s">
        <v>121</v>
      </c>
      <c r="C100" s="66">
        <f>C101*U100</f>
        <v>3188.8098000000023</v>
      </c>
      <c r="D100" s="46">
        <f>C100*'Datos ajustados'!$H$4*(1-'Datos ajustados'!$H$5)</f>
        <v>47704594.608000033</v>
      </c>
      <c r="E100" s="46">
        <f>D100*'Hoja de datos'!$C$13</f>
        <v>10017964.867680006</v>
      </c>
      <c r="F100" s="67">
        <f t="shared" si="24"/>
        <v>57722559.475680038</v>
      </c>
      <c r="G100" s="68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67"/>
      <c r="S100" s="69">
        <f t="shared" si="23"/>
        <v>0</v>
      </c>
      <c r="T100" s="68">
        <f>F100</f>
        <v>57722559.475680038</v>
      </c>
      <c r="U100" s="59">
        <v>0.1</v>
      </c>
      <c r="V100" s="10"/>
      <c r="W100" s="10"/>
      <c r="X100" s="10"/>
      <c r="Y100" s="10"/>
      <c r="Z100" s="10"/>
    </row>
    <row r="101" spans="1:26" ht="12.75" customHeight="1">
      <c r="A101" s="39"/>
      <c r="B101" s="40" t="s">
        <v>92</v>
      </c>
      <c r="C101" s="71">
        <f>'Datos ajustados'!H10</f>
        <v>31888.09800000002</v>
      </c>
      <c r="D101" s="72">
        <f t="shared" ref="D101:F101" si="25">SUM(D89:D100)</f>
        <v>477045946.0800004</v>
      </c>
      <c r="E101" s="72">
        <f t="shared" si="25"/>
        <v>100179648.67680007</v>
      </c>
      <c r="F101" s="72">
        <f t="shared" si="25"/>
        <v>577225594.75680041</v>
      </c>
      <c r="G101" s="72">
        <f>SUM(G88:G100)</f>
        <v>46644492.505600035</v>
      </c>
      <c r="H101" s="72">
        <f t="shared" ref="H101:R101" si="26">SUM(H89:H100)</f>
        <v>40405791.632976033</v>
      </c>
      <c r="I101" s="72">
        <f t="shared" si="26"/>
        <v>40405791.632976033</v>
      </c>
      <c r="J101" s="72">
        <f t="shared" si="26"/>
        <v>40405791.632976033</v>
      </c>
      <c r="K101" s="72">
        <f t="shared" si="26"/>
        <v>46178047.580544025</v>
      </c>
      <c r="L101" s="72">
        <f t="shared" si="26"/>
        <v>46178047.580544025</v>
      </c>
      <c r="M101" s="72">
        <f t="shared" si="26"/>
        <v>46178047.580544025</v>
      </c>
      <c r="N101" s="72">
        <f t="shared" si="26"/>
        <v>46178047.580544025</v>
      </c>
      <c r="O101" s="72">
        <f t="shared" si="26"/>
        <v>51950303.528112032</v>
      </c>
      <c r="P101" s="72">
        <f t="shared" si="26"/>
        <v>51950303.528112032</v>
      </c>
      <c r="Q101" s="72">
        <f t="shared" si="26"/>
        <v>51950303.528112032</v>
      </c>
      <c r="R101" s="72">
        <f t="shared" si="26"/>
        <v>57722559.475680038</v>
      </c>
      <c r="S101" s="72">
        <f t="shared" ref="S101:T101" si="27">SUM(S88:S100)</f>
        <v>566147527.7867204</v>
      </c>
      <c r="T101" s="72">
        <f t="shared" si="27"/>
        <v>57722559.475680038</v>
      </c>
      <c r="U101" s="60">
        <f>SUM(U89:U100)</f>
        <v>0.99999999999999989</v>
      </c>
      <c r="V101" s="39"/>
      <c r="W101" s="39"/>
      <c r="X101" s="39"/>
      <c r="Y101" s="39"/>
      <c r="Z101" s="39"/>
    </row>
    <row r="102" spans="1:26" ht="12.75" customHeight="1">
      <c r="A102" s="10"/>
      <c r="B102" s="10"/>
      <c r="C102" s="58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59"/>
      <c r="V102" s="10"/>
      <c r="W102" s="10"/>
      <c r="X102" s="10"/>
      <c r="Y102" s="10"/>
      <c r="Z102" s="10"/>
    </row>
    <row r="103" spans="1:26" ht="12.75" customHeight="1">
      <c r="A103" s="10"/>
      <c r="B103" s="127" t="s">
        <v>105</v>
      </c>
      <c r="C103" s="129"/>
      <c r="D103" s="129"/>
      <c r="E103" s="129"/>
      <c r="F103" s="141"/>
      <c r="G103" s="142" t="s">
        <v>106</v>
      </c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8"/>
      <c r="U103" s="59"/>
      <c r="V103" s="10"/>
      <c r="W103" s="10"/>
      <c r="X103" s="10"/>
      <c r="Y103" s="10"/>
      <c r="Z103" s="10"/>
    </row>
    <row r="104" spans="1:26" ht="12.75" customHeight="1">
      <c r="A104" s="10"/>
      <c r="B104" s="47" t="s">
        <v>21</v>
      </c>
      <c r="C104" s="62" t="s">
        <v>107</v>
      </c>
      <c r="D104" s="47" t="s">
        <v>108</v>
      </c>
      <c r="E104" s="47" t="s">
        <v>109</v>
      </c>
      <c r="F104" s="63" t="s">
        <v>92</v>
      </c>
      <c r="G104" s="64" t="s">
        <v>110</v>
      </c>
      <c r="H104" s="47" t="s">
        <v>111</v>
      </c>
      <c r="I104" s="47" t="s">
        <v>112</v>
      </c>
      <c r="J104" s="47" t="s">
        <v>113</v>
      </c>
      <c r="K104" s="47" t="s">
        <v>114</v>
      </c>
      <c r="L104" s="47" t="s">
        <v>115</v>
      </c>
      <c r="M104" s="47" t="s">
        <v>116</v>
      </c>
      <c r="N104" s="47" t="s">
        <v>117</v>
      </c>
      <c r="O104" s="47" t="s">
        <v>118</v>
      </c>
      <c r="P104" s="47" t="s">
        <v>119</v>
      </c>
      <c r="Q104" s="47" t="s">
        <v>120</v>
      </c>
      <c r="R104" s="63" t="s">
        <v>121</v>
      </c>
      <c r="S104" s="65" t="s">
        <v>92</v>
      </c>
      <c r="T104" s="64" t="s">
        <v>122</v>
      </c>
      <c r="U104" s="59"/>
      <c r="V104" s="10"/>
      <c r="W104" s="10"/>
      <c r="X104" s="10"/>
      <c r="Y104" s="10"/>
      <c r="Z104" s="10"/>
    </row>
    <row r="105" spans="1:26" ht="12.75" customHeight="1">
      <c r="A105" s="10"/>
      <c r="B105" s="73" t="s">
        <v>128</v>
      </c>
      <c r="C105" s="74"/>
      <c r="D105" s="75"/>
      <c r="E105" s="75"/>
      <c r="F105" s="76"/>
      <c r="G105" s="77">
        <f>T100</f>
        <v>57722559.475680038</v>
      </c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78"/>
      <c r="S105" s="69">
        <f t="shared" ref="S105:S117" si="28">SUM(G105:R105)</f>
        <v>57722559.475680038</v>
      </c>
      <c r="T105" s="79"/>
      <c r="U105" s="59"/>
      <c r="V105" s="10"/>
      <c r="W105" s="10"/>
      <c r="X105" s="10"/>
      <c r="Y105" s="10"/>
      <c r="Z105" s="10"/>
    </row>
    <row r="106" spans="1:26" ht="12.75" customHeight="1">
      <c r="A106" s="10"/>
      <c r="B106" s="12" t="s">
        <v>110</v>
      </c>
      <c r="C106" s="66">
        <f>C118*U106</f>
        <v>2728.2039400000021</v>
      </c>
      <c r="D106" s="46">
        <f>C106*'Datos ajustados'!$I$4*(1-'Datos ajustados'!$I$5)</f>
        <v>40813930.942400031</v>
      </c>
      <c r="E106" s="46">
        <f>D106*'Hoja de datos'!$C$13</f>
        <v>8570925.4979040064</v>
      </c>
      <c r="F106" s="67">
        <f t="shared" ref="F106:F117" si="29">SUM(D106:E106)</f>
        <v>49384856.440304041</v>
      </c>
      <c r="G106" s="68"/>
      <c r="H106" s="46">
        <f>F106</f>
        <v>49384856.440304041</v>
      </c>
      <c r="I106" s="46"/>
      <c r="J106" s="46"/>
      <c r="K106" s="46"/>
      <c r="L106" s="46"/>
      <c r="M106" s="46"/>
      <c r="N106" s="46"/>
      <c r="O106" s="46"/>
      <c r="P106" s="46"/>
      <c r="Q106" s="46"/>
      <c r="R106" s="67"/>
      <c r="S106" s="69">
        <f t="shared" si="28"/>
        <v>49384856.440304041</v>
      </c>
      <c r="T106" s="68"/>
      <c r="U106" s="59">
        <v>7.0000000000000007E-2</v>
      </c>
      <c r="V106" s="10"/>
      <c r="W106" s="10"/>
      <c r="X106" s="10"/>
      <c r="Y106" s="10"/>
      <c r="Z106" s="10"/>
    </row>
    <row r="107" spans="1:26" ht="12.75" customHeight="1">
      <c r="A107" s="10"/>
      <c r="B107" s="12" t="s">
        <v>111</v>
      </c>
      <c r="C107" s="66">
        <f>C118*U107</f>
        <v>2728.2039400000021</v>
      </c>
      <c r="D107" s="46">
        <f>C107*'Datos ajustados'!$I$4*(1-'Datos ajustados'!$I$5)</f>
        <v>40813930.942400031</v>
      </c>
      <c r="E107" s="46">
        <f>D107*'Hoja de datos'!$C$13</f>
        <v>8570925.4979040064</v>
      </c>
      <c r="F107" s="67">
        <f t="shared" si="29"/>
        <v>49384856.440304041</v>
      </c>
      <c r="G107" s="68"/>
      <c r="H107" s="46"/>
      <c r="I107" s="46">
        <f>F107</f>
        <v>49384856.440304041</v>
      </c>
      <c r="J107" s="46"/>
      <c r="K107" s="46"/>
      <c r="L107" s="46"/>
      <c r="M107" s="46"/>
      <c r="N107" s="46"/>
      <c r="O107" s="46"/>
      <c r="P107" s="46"/>
      <c r="Q107" s="46"/>
      <c r="R107" s="67"/>
      <c r="S107" s="69">
        <f t="shared" si="28"/>
        <v>49384856.440304041</v>
      </c>
      <c r="T107" s="68"/>
      <c r="U107" s="59">
        <v>7.0000000000000007E-2</v>
      </c>
      <c r="V107" s="10"/>
      <c r="W107" s="10"/>
      <c r="X107" s="10"/>
      <c r="Y107" s="10"/>
      <c r="Z107" s="10"/>
    </row>
    <row r="108" spans="1:26" ht="12.75" customHeight="1">
      <c r="A108" s="10"/>
      <c r="B108" s="12" t="s">
        <v>112</v>
      </c>
      <c r="C108" s="66">
        <f>C118*U108</f>
        <v>2728.2039400000021</v>
      </c>
      <c r="D108" s="46">
        <f>C108*'Datos ajustados'!$I$4*(1-'Datos ajustados'!$I$5)</f>
        <v>40813930.942400031</v>
      </c>
      <c r="E108" s="46">
        <f>D108*'Hoja de datos'!$C$13</f>
        <v>8570925.4979040064</v>
      </c>
      <c r="F108" s="67">
        <f t="shared" si="29"/>
        <v>49384856.440304041</v>
      </c>
      <c r="G108" s="68"/>
      <c r="H108" s="46"/>
      <c r="I108" s="46"/>
      <c r="J108" s="46">
        <f>F108</f>
        <v>49384856.440304041</v>
      </c>
      <c r="K108" s="46"/>
      <c r="L108" s="46"/>
      <c r="M108" s="46"/>
      <c r="N108" s="46"/>
      <c r="O108" s="46"/>
      <c r="P108" s="46"/>
      <c r="Q108" s="46"/>
      <c r="R108" s="67"/>
      <c r="S108" s="69">
        <f t="shared" si="28"/>
        <v>49384856.440304041</v>
      </c>
      <c r="T108" s="68"/>
      <c r="U108" s="59">
        <v>7.0000000000000007E-2</v>
      </c>
      <c r="V108" s="10"/>
      <c r="W108" s="10"/>
      <c r="X108" s="10"/>
      <c r="Y108" s="10"/>
      <c r="Z108" s="10"/>
    </row>
    <row r="109" spans="1:26" ht="12.75" customHeight="1">
      <c r="A109" s="10"/>
      <c r="B109" s="12" t="s">
        <v>113</v>
      </c>
      <c r="C109" s="66">
        <f>C118*U109</f>
        <v>3117.9473600000019</v>
      </c>
      <c r="D109" s="46">
        <f>C109*'Datos ajustados'!$I$4*(1-'Datos ajustados'!$I$5)</f>
        <v>46644492.505600028</v>
      </c>
      <c r="E109" s="46">
        <f>D109*'Hoja de datos'!$C$13</f>
        <v>9795343.426176006</v>
      </c>
      <c r="F109" s="67">
        <f t="shared" si="29"/>
        <v>56439835.931776032</v>
      </c>
      <c r="G109" s="68"/>
      <c r="H109" s="46"/>
      <c r="I109" s="46"/>
      <c r="J109" s="46"/>
      <c r="K109" s="46">
        <f>F109</f>
        <v>56439835.931776032</v>
      </c>
      <c r="L109" s="46"/>
      <c r="M109" s="46"/>
      <c r="N109" s="46"/>
      <c r="O109" s="46"/>
      <c r="P109" s="46"/>
      <c r="Q109" s="46"/>
      <c r="R109" s="67"/>
      <c r="S109" s="69">
        <f t="shared" si="28"/>
        <v>56439835.931776032</v>
      </c>
      <c r="T109" s="68"/>
      <c r="U109" s="59">
        <v>0.08</v>
      </c>
      <c r="V109" s="10"/>
      <c r="W109" s="10"/>
      <c r="X109" s="10"/>
      <c r="Y109" s="10"/>
      <c r="Z109" s="10"/>
    </row>
    <row r="110" spans="1:26" ht="12.75" customHeight="1">
      <c r="A110" s="10"/>
      <c r="B110" s="12" t="s">
        <v>114</v>
      </c>
      <c r="C110" s="66">
        <f>C118*U110</f>
        <v>3117.9473600000019</v>
      </c>
      <c r="D110" s="46">
        <f>C110*'Datos ajustados'!$I$4*(1-'Datos ajustados'!$I$5)</f>
        <v>46644492.505600028</v>
      </c>
      <c r="E110" s="46">
        <f>D110*'Hoja de datos'!$C$13</f>
        <v>9795343.426176006</v>
      </c>
      <c r="F110" s="67">
        <f t="shared" si="29"/>
        <v>56439835.931776032</v>
      </c>
      <c r="G110" s="68"/>
      <c r="H110" s="46"/>
      <c r="I110" s="46"/>
      <c r="J110" s="46"/>
      <c r="K110" s="46"/>
      <c r="L110" s="46">
        <f>F110</f>
        <v>56439835.931776032</v>
      </c>
      <c r="M110" s="46"/>
      <c r="N110" s="46"/>
      <c r="O110" s="46"/>
      <c r="P110" s="46"/>
      <c r="Q110" s="46"/>
      <c r="R110" s="67"/>
      <c r="S110" s="69">
        <f t="shared" si="28"/>
        <v>56439835.931776032</v>
      </c>
      <c r="T110" s="68"/>
      <c r="U110" s="59">
        <v>0.08</v>
      </c>
      <c r="V110" s="10"/>
      <c r="W110" s="10"/>
      <c r="X110" s="10"/>
      <c r="Y110" s="10"/>
      <c r="Z110" s="10"/>
    </row>
    <row r="111" spans="1:26" ht="12.75" customHeight="1">
      <c r="A111" s="10"/>
      <c r="B111" s="12" t="s">
        <v>115</v>
      </c>
      <c r="C111" s="66">
        <f>C118*U111</f>
        <v>3117.9473600000019</v>
      </c>
      <c r="D111" s="46">
        <f>C111*'Datos ajustados'!$I$4*(1-'Datos ajustados'!$I$5)</f>
        <v>46644492.505600028</v>
      </c>
      <c r="E111" s="46">
        <f>D111*'Hoja de datos'!$C$13</f>
        <v>9795343.426176006</v>
      </c>
      <c r="F111" s="67">
        <f t="shared" si="29"/>
        <v>56439835.931776032</v>
      </c>
      <c r="G111" s="68"/>
      <c r="H111" s="46"/>
      <c r="I111" s="46"/>
      <c r="J111" s="46"/>
      <c r="K111" s="46"/>
      <c r="L111" s="46"/>
      <c r="M111" s="46">
        <f>F111</f>
        <v>56439835.931776032</v>
      </c>
      <c r="N111" s="46"/>
      <c r="O111" s="46"/>
      <c r="P111" s="46"/>
      <c r="Q111" s="46"/>
      <c r="R111" s="67"/>
      <c r="S111" s="69">
        <f t="shared" si="28"/>
        <v>56439835.931776032</v>
      </c>
      <c r="T111" s="68"/>
      <c r="U111" s="59">
        <v>0.08</v>
      </c>
      <c r="V111" s="10"/>
      <c r="W111" s="10"/>
      <c r="X111" s="10"/>
      <c r="Y111" s="10"/>
      <c r="Z111" s="10"/>
    </row>
    <row r="112" spans="1:26" ht="12.75" customHeight="1">
      <c r="A112" s="10"/>
      <c r="B112" s="12" t="s">
        <v>116</v>
      </c>
      <c r="C112" s="66">
        <f>C118*U112</f>
        <v>3117.9473600000019</v>
      </c>
      <c r="D112" s="46">
        <f>C112*'Datos ajustados'!$I$4*(1-'Datos ajustados'!$I$5)</f>
        <v>46644492.505600028</v>
      </c>
      <c r="E112" s="46">
        <f>D112*'Hoja de datos'!$C$13</f>
        <v>9795343.426176006</v>
      </c>
      <c r="F112" s="67">
        <f t="shared" si="29"/>
        <v>56439835.931776032</v>
      </c>
      <c r="G112" s="68"/>
      <c r="H112" s="46"/>
      <c r="I112" s="46"/>
      <c r="J112" s="46"/>
      <c r="K112" s="46"/>
      <c r="L112" s="46"/>
      <c r="M112" s="46"/>
      <c r="N112" s="46">
        <f>F112</f>
        <v>56439835.931776032</v>
      </c>
      <c r="O112" s="46"/>
      <c r="P112" s="46"/>
      <c r="Q112" s="46"/>
      <c r="R112" s="67"/>
      <c r="S112" s="69">
        <f t="shared" si="28"/>
        <v>56439835.931776032</v>
      </c>
      <c r="T112" s="68"/>
      <c r="U112" s="59">
        <v>0.08</v>
      </c>
      <c r="V112" s="10"/>
      <c r="W112" s="10"/>
      <c r="X112" s="10"/>
      <c r="Y112" s="10"/>
      <c r="Z112" s="10"/>
    </row>
    <row r="113" spans="1:26" ht="12.75" customHeight="1">
      <c r="A113" s="10"/>
      <c r="B113" s="12" t="s">
        <v>117</v>
      </c>
      <c r="C113" s="66">
        <f>C118*U113</f>
        <v>3507.6907800000022</v>
      </c>
      <c r="D113" s="46">
        <f>C113*'Datos ajustados'!$I$4*(1-'Datos ajustados'!$I$5)</f>
        <v>52475054.068800032</v>
      </c>
      <c r="E113" s="46">
        <f>D113*'Hoja de datos'!$C$13</f>
        <v>11019761.354448006</v>
      </c>
      <c r="F113" s="67">
        <f t="shared" si="29"/>
        <v>63494815.423248038</v>
      </c>
      <c r="G113" s="68"/>
      <c r="H113" s="46"/>
      <c r="I113" s="46"/>
      <c r="J113" s="46"/>
      <c r="K113" s="46"/>
      <c r="L113" s="46"/>
      <c r="M113" s="46"/>
      <c r="N113" s="46"/>
      <c r="O113" s="46">
        <f>F113</f>
        <v>63494815.423248038</v>
      </c>
      <c r="P113" s="46"/>
      <c r="Q113" s="46"/>
      <c r="R113" s="67"/>
      <c r="S113" s="69">
        <f t="shared" si="28"/>
        <v>63494815.423248038</v>
      </c>
      <c r="T113" s="68"/>
      <c r="U113" s="59">
        <v>0.09</v>
      </c>
      <c r="V113" s="10"/>
      <c r="W113" s="10"/>
      <c r="X113" s="10"/>
      <c r="Y113" s="10"/>
      <c r="Z113" s="10"/>
    </row>
    <row r="114" spans="1:26" ht="12.75" customHeight="1">
      <c r="A114" s="10"/>
      <c r="B114" s="12" t="s">
        <v>118</v>
      </c>
      <c r="C114" s="66">
        <f>C118*U114</f>
        <v>3507.6907800000022</v>
      </c>
      <c r="D114" s="46">
        <f>C114*'Datos ajustados'!$I$4*(1-'Datos ajustados'!$I$5)</f>
        <v>52475054.068800032</v>
      </c>
      <c r="E114" s="46">
        <f>D114*'Hoja de datos'!$C$13</f>
        <v>11019761.354448006</v>
      </c>
      <c r="F114" s="67">
        <f t="shared" si="29"/>
        <v>63494815.423248038</v>
      </c>
      <c r="G114" s="68"/>
      <c r="H114" s="46"/>
      <c r="I114" s="46"/>
      <c r="J114" s="46"/>
      <c r="K114" s="46"/>
      <c r="L114" s="46"/>
      <c r="M114" s="46"/>
      <c r="N114" s="46"/>
      <c r="O114" s="46"/>
      <c r="P114" s="46">
        <f>F114</f>
        <v>63494815.423248038</v>
      </c>
      <c r="Q114" s="46"/>
      <c r="R114" s="67"/>
      <c r="S114" s="69">
        <f t="shared" si="28"/>
        <v>63494815.423248038</v>
      </c>
      <c r="T114" s="68"/>
      <c r="U114" s="59">
        <v>0.09</v>
      </c>
      <c r="V114" s="10"/>
      <c r="W114" s="10"/>
      <c r="X114" s="10"/>
      <c r="Y114" s="10"/>
      <c r="Z114" s="10"/>
    </row>
    <row r="115" spans="1:26" ht="12.75" customHeight="1">
      <c r="A115" s="10"/>
      <c r="B115" s="12" t="s">
        <v>119</v>
      </c>
      <c r="C115" s="66">
        <f>C118*U115</f>
        <v>3507.6907800000022</v>
      </c>
      <c r="D115" s="46">
        <f>C115*'Datos ajustados'!$I$4*(1-'Datos ajustados'!$I$5)</f>
        <v>52475054.068800032</v>
      </c>
      <c r="E115" s="46">
        <f>D115*'Hoja de datos'!$C$13</f>
        <v>11019761.354448006</v>
      </c>
      <c r="F115" s="67">
        <f t="shared" si="29"/>
        <v>63494815.423248038</v>
      </c>
      <c r="G115" s="68"/>
      <c r="H115" s="46"/>
      <c r="I115" s="46"/>
      <c r="J115" s="46"/>
      <c r="K115" s="46"/>
      <c r="L115" s="46"/>
      <c r="M115" s="46"/>
      <c r="N115" s="46"/>
      <c r="O115" s="46"/>
      <c r="P115" s="46"/>
      <c r="Q115" s="46">
        <f>F115</f>
        <v>63494815.423248038</v>
      </c>
      <c r="R115" s="67"/>
      <c r="S115" s="69">
        <f t="shared" si="28"/>
        <v>63494815.423248038</v>
      </c>
      <c r="T115" s="68"/>
      <c r="U115" s="59">
        <v>0.09</v>
      </c>
      <c r="V115" s="10"/>
      <c r="W115" s="10"/>
      <c r="X115" s="10"/>
      <c r="Y115" s="10"/>
      <c r="Z115" s="10"/>
    </row>
    <row r="116" spans="1:26" ht="12.75" customHeight="1">
      <c r="A116" s="10"/>
      <c r="B116" s="12" t="s">
        <v>120</v>
      </c>
      <c r="C116" s="66">
        <f>C118*U116</f>
        <v>3897.4342000000029</v>
      </c>
      <c r="D116" s="46">
        <f>C116*'Datos ajustados'!$I$4*(1-'Datos ajustados'!$I$5)</f>
        <v>58305615.632000037</v>
      </c>
      <c r="E116" s="46">
        <f>D116*'Hoja de datos'!$C$13</f>
        <v>12244179.282720007</v>
      </c>
      <c r="F116" s="67">
        <f t="shared" si="29"/>
        <v>70549794.914720044</v>
      </c>
      <c r="G116" s="68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67">
        <f>F116</f>
        <v>70549794.914720044</v>
      </c>
      <c r="S116" s="69">
        <f t="shared" si="28"/>
        <v>70549794.914720044</v>
      </c>
      <c r="T116" s="68"/>
      <c r="U116" s="59">
        <v>0.1</v>
      </c>
      <c r="V116" s="10"/>
      <c r="W116" s="10"/>
      <c r="X116" s="10"/>
      <c r="Y116" s="10"/>
      <c r="Z116" s="10"/>
    </row>
    <row r="117" spans="1:26" ht="12.75" customHeight="1">
      <c r="A117" s="10"/>
      <c r="B117" s="12" t="s">
        <v>121</v>
      </c>
      <c r="C117" s="66">
        <f>C118*U117</f>
        <v>3897.4342000000029</v>
      </c>
      <c r="D117" s="46">
        <f>C117*'Datos ajustados'!$I$4*(1-'Datos ajustados'!$I$5)</f>
        <v>58305615.632000037</v>
      </c>
      <c r="E117" s="46">
        <f>D117*'Hoja de datos'!$C$13</f>
        <v>12244179.282720007</v>
      </c>
      <c r="F117" s="67">
        <f t="shared" si="29"/>
        <v>70549794.914720044</v>
      </c>
      <c r="G117" s="68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67"/>
      <c r="S117" s="69">
        <f t="shared" si="28"/>
        <v>0</v>
      </c>
      <c r="T117" s="68">
        <f>F117</f>
        <v>70549794.914720044</v>
      </c>
      <c r="U117" s="59">
        <v>0.1</v>
      </c>
      <c r="V117" s="10"/>
      <c r="W117" s="10"/>
      <c r="X117" s="10"/>
      <c r="Y117" s="10"/>
      <c r="Z117" s="10"/>
    </row>
    <row r="118" spans="1:26" ht="12.75" customHeight="1">
      <c r="A118" s="39"/>
      <c r="B118" s="40" t="s">
        <v>92</v>
      </c>
      <c r="C118" s="71">
        <f>'Datos ajustados'!I10</f>
        <v>38974.342000000026</v>
      </c>
      <c r="D118" s="72">
        <f t="shared" ref="D118:F118" si="30">SUM(D106:D117)</f>
        <v>583056156.32000041</v>
      </c>
      <c r="E118" s="72">
        <f t="shared" si="30"/>
        <v>122441792.82720006</v>
      </c>
      <c r="F118" s="72">
        <f t="shared" si="30"/>
        <v>705497949.14720058</v>
      </c>
      <c r="G118" s="72">
        <f>SUM(G105:G117)</f>
        <v>57722559.475680038</v>
      </c>
      <c r="H118" s="72">
        <f t="shared" ref="H118:R118" si="31">SUM(H106:H117)</f>
        <v>49384856.440304041</v>
      </c>
      <c r="I118" s="72">
        <f t="shared" si="31"/>
        <v>49384856.440304041</v>
      </c>
      <c r="J118" s="72">
        <f t="shared" si="31"/>
        <v>49384856.440304041</v>
      </c>
      <c r="K118" s="72">
        <f t="shared" si="31"/>
        <v>56439835.931776032</v>
      </c>
      <c r="L118" s="72">
        <f t="shared" si="31"/>
        <v>56439835.931776032</v>
      </c>
      <c r="M118" s="72">
        <f t="shared" si="31"/>
        <v>56439835.931776032</v>
      </c>
      <c r="N118" s="72">
        <f t="shared" si="31"/>
        <v>56439835.931776032</v>
      </c>
      <c r="O118" s="72">
        <f t="shared" si="31"/>
        <v>63494815.423248038</v>
      </c>
      <c r="P118" s="72">
        <f t="shared" si="31"/>
        <v>63494815.423248038</v>
      </c>
      <c r="Q118" s="72">
        <f t="shared" si="31"/>
        <v>63494815.423248038</v>
      </c>
      <c r="R118" s="72">
        <f t="shared" si="31"/>
        <v>70549794.914720044</v>
      </c>
      <c r="S118" s="72">
        <f t="shared" ref="S118:T118" si="32">SUM(S105:S117)</f>
        <v>692670713.70816052</v>
      </c>
      <c r="T118" s="72">
        <f t="shared" si="32"/>
        <v>70549794.914720044</v>
      </c>
      <c r="U118" s="60">
        <f>SUM(U106:U117)</f>
        <v>0.99999999999999989</v>
      </c>
      <c r="V118" s="39"/>
      <c r="W118" s="39"/>
      <c r="X118" s="39"/>
      <c r="Y118" s="39"/>
      <c r="Z118" s="39"/>
    </row>
    <row r="119" spans="1:26" ht="12.75" customHeight="1">
      <c r="A119" s="10"/>
      <c r="B119" s="10"/>
      <c r="C119" s="58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59"/>
      <c r="V119" s="10"/>
      <c r="W119" s="10"/>
      <c r="X119" s="10"/>
      <c r="Y119" s="10"/>
      <c r="Z119" s="10"/>
    </row>
    <row r="120" spans="1:26" ht="12.75" customHeight="1">
      <c r="A120" s="10"/>
      <c r="B120" s="127" t="s">
        <v>105</v>
      </c>
      <c r="C120" s="129"/>
      <c r="D120" s="129"/>
      <c r="E120" s="129"/>
      <c r="F120" s="141"/>
      <c r="G120" s="142" t="s">
        <v>106</v>
      </c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8"/>
      <c r="U120" s="59"/>
      <c r="V120" s="10"/>
      <c r="W120" s="10"/>
      <c r="X120" s="10"/>
      <c r="Y120" s="10"/>
      <c r="Z120" s="10"/>
    </row>
    <row r="121" spans="1:26" ht="12.75" customHeight="1">
      <c r="A121" s="10"/>
      <c r="B121" s="47" t="s">
        <v>22</v>
      </c>
      <c r="C121" s="62" t="s">
        <v>107</v>
      </c>
      <c r="D121" s="47" t="s">
        <v>108</v>
      </c>
      <c r="E121" s="47" t="s">
        <v>109</v>
      </c>
      <c r="F121" s="63" t="s">
        <v>92</v>
      </c>
      <c r="G121" s="64" t="s">
        <v>110</v>
      </c>
      <c r="H121" s="47" t="s">
        <v>111</v>
      </c>
      <c r="I121" s="47" t="s">
        <v>112</v>
      </c>
      <c r="J121" s="47" t="s">
        <v>113</v>
      </c>
      <c r="K121" s="47" t="s">
        <v>114</v>
      </c>
      <c r="L121" s="47" t="s">
        <v>115</v>
      </c>
      <c r="M121" s="47" t="s">
        <v>116</v>
      </c>
      <c r="N121" s="47" t="s">
        <v>117</v>
      </c>
      <c r="O121" s="47" t="s">
        <v>118</v>
      </c>
      <c r="P121" s="47" t="s">
        <v>119</v>
      </c>
      <c r="Q121" s="47" t="s">
        <v>120</v>
      </c>
      <c r="R121" s="63" t="s">
        <v>121</v>
      </c>
      <c r="S121" s="65" t="s">
        <v>92</v>
      </c>
      <c r="T121" s="64" t="s">
        <v>122</v>
      </c>
      <c r="U121" s="59"/>
      <c r="V121" s="10"/>
      <c r="W121" s="10"/>
      <c r="X121" s="10"/>
      <c r="Y121" s="10"/>
      <c r="Z121" s="10"/>
    </row>
    <row r="122" spans="1:26" ht="12.75" customHeight="1">
      <c r="A122" s="10"/>
      <c r="B122" s="73" t="s">
        <v>129</v>
      </c>
      <c r="C122" s="74"/>
      <c r="D122" s="75"/>
      <c r="E122" s="75"/>
      <c r="F122" s="76"/>
      <c r="G122" s="77">
        <f>T117</f>
        <v>70549794.914720044</v>
      </c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78"/>
      <c r="S122" s="69">
        <f t="shared" ref="S122:S134" si="33">SUM(G122:R122)</f>
        <v>70549794.914720044</v>
      </c>
      <c r="T122" s="79"/>
      <c r="U122" s="59"/>
      <c r="V122" s="10"/>
      <c r="W122" s="10"/>
      <c r="X122" s="10"/>
      <c r="Y122" s="10"/>
      <c r="Z122" s="10"/>
    </row>
    <row r="123" spans="1:26" ht="12.75" customHeight="1">
      <c r="A123" s="10"/>
      <c r="B123" s="12" t="s">
        <v>110</v>
      </c>
      <c r="C123" s="66">
        <f>C135*U123</f>
        <v>3301.1267674000032</v>
      </c>
      <c r="D123" s="46">
        <f>C123*'Datos ajustados'!$J$4*(1-'Datos ajustados'!$J$5)</f>
        <v>49384856.440304048</v>
      </c>
      <c r="E123" s="46">
        <f>D123*'Hoja de datos'!$C$13</f>
        <v>10370819.852463849</v>
      </c>
      <c r="F123" s="67">
        <f t="shared" ref="F123:F134" si="34">SUM(D123:E123)</f>
        <v>59755676.292767897</v>
      </c>
      <c r="G123" s="68"/>
      <c r="H123" s="46">
        <f>F123</f>
        <v>59755676.292767897</v>
      </c>
      <c r="I123" s="46"/>
      <c r="J123" s="46"/>
      <c r="K123" s="46"/>
      <c r="L123" s="46"/>
      <c r="M123" s="46"/>
      <c r="N123" s="46"/>
      <c r="O123" s="46"/>
      <c r="P123" s="46"/>
      <c r="Q123" s="46"/>
      <c r="R123" s="67"/>
      <c r="S123" s="69">
        <f t="shared" si="33"/>
        <v>59755676.292767897</v>
      </c>
      <c r="T123" s="68"/>
      <c r="U123" s="59">
        <v>7.0000000000000007E-2</v>
      </c>
      <c r="V123" s="10"/>
      <c r="W123" s="10"/>
      <c r="X123" s="10"/>
      <c r="Y123" s="10"/>
      <c r="Z123" s="10"/>
    </row>
    <row r="124" spans="1:26" ht="12.75" customHeight="1">
      <c r="A124" s="10"/>
      <c r="B124" s="12" t="s">
        <v>111</v>
      </c>
      <c r="C124" s="66">
        <f>C135*U124</f>
        <v>3301.1267674000032</v>
      </c>
      <c r="D124" s="46">
        <f>C124*'Datos ajustados'!$J$4*(1-'Datos ajustados'!$J$5)</f>
        <v>49384856.440304048</v>
      </c>
      <c r="E124" s="46">
        <f>D124*'Hoja de datos'!$C$13</f>
        <v>10370819.852463849</v>
      </c>
      <c r="F124" s="67">
        <f t="shared" si="34"/>
        <v>59755676.292767897</v>
      </c>
      <c r="G124" s="68"/>
      <c r="H124" s="46"/>
      <c r="I124" s="46">
        <f>F124</f>
        <v>59755676.292767897</v>
      </c>
      <c r="J124" s="46"/>
      <c r="K124" s="46"/>
      <c r="L124" s="46"/>
      <c r="M124" s="46"/>
      <c r="N124" s="46"/>
      <c r="O124" s="46"/>
      <c r="P124" s="46"/>
      <c r="Q124" s="46"/>
      <c r="R124" s="67"/>
      <c r="S124" s="69">
        <f t="shared" si="33"/>
        <v>59755676.292767897</v>
      </c>
      <c r="T124" s="68"/>
      <c r="U124" s="59">
        <v>7.0000000000000007E-2</v>
      </c>
      <c r="V124" s="10"/>
      <c r="W124" s="10"/>
      <c r="X124" s="10"/>
      <c r="Y124" s="10"/>
      <c r="Z124" s="10"/>
    </row>
    <row r="125" spans="1:26" ht="12.75" customHeight="1">
      <c r="A125" s="10"/>
      <c r="B125" s="12" t="s">
        <v>112</v>
      </c>
      <c r="C125" s="66">
        <f>C135*U125</f>
        <v>3301.1267674000032</v>
      </c>
      <c r="D125" s="46">
        <f>C125*'Datos ajustados'!$J$4*(1-'Datos ajustados'!$J$5)</f>
        <v>49384856.440304048</v>
      </c>
      <c r="E125" s="46">
        <f>D125*'Hoja de datos'!$C$13</f>
        <v>10370819.852463849</v>
      </c>
      <c r="F125" s="67">
        <f t="shared" si="34"/>
        <v>59755676.292767897</v>
      </c>
      <c r="G125" s="68"/>
      <c r="H125" s="46"/>
      <c r="I125" s="46"/>
      <c r="J125" s="46">
        <f>F125</f>
        <v>59755676.292767897</v>
      </c>
      <c r="K125" s="46"/>
      <c r="L125" s="46"/>
      <c r="M125" s="46"/>
      <c r="N125" s="46"/>
      <c r="O125" s="46"/>
      <c r="P125" s="46"/>
      <c r="Q125" s="46"/>
      <c r="R125" s="67"/>
      <c r="S125" s="69">
        <f t="shared" si="33"/>
        <v>59755676.292767897</v>
      </c>
      <c r="T125" s="68"/>
      <c r="U125" s="59">
        <v>7.0000000000000007E-2</v>
      </c>
      <c r="V125" s="10"/>
      <c r="W125" s="10"/>
      <c r="X125" s="10"/>
      <c r="Y125" s="10"/>
      <c r="Z125" s="10"/>
    </row>
    <row r="126" spans="1:26" ht="12.75" customHeight="1">
      <c r="A126" s="10"/>
      <c r="B126" s="12" t="s">
        <v>113</v>
      </c>
      <c r="C126" s="66">
        <f>C135*U126</f>
        <v>3772.7163056000031</v>
      </c>
      <c r="D126" s="46">
        <f>C126*'Datos ajustados'!$J$4*(1-'Datos ajustados'!$J$5)</f>
        <v>56439835.931776047</v>
      </c>
      <c r="E126" s="46">
        <f>D126*'Hoja de datos'!$C$13</f>
        <v>11852365.54567297</v>
      </c>
      <c r="F126" s="67">
        <f t="shared" si="34"/>
        <v>68292201.477449015</v>
      </c>
      <c r="G126" s="68"/>
      <c r="H126" s="46"/>
      <c r="I126" s="46"/>
      <c r="J126" s="46"/>
      <c r="K126" s="46">
        <f>F126</f>
        <v>68292201.477449015</v>
      </c>
      <c r="L126" s="46"/>
      <c r="M126" s="46"/>
      <c r="N126" s="46"/>
      <c r="O126" s="46"/>
      <c r="P126" s="46"/>
      <c r="Q126" s="46"/>
      <c r="R126" s="67"/>
      <c r="S126" s="69">
        <f t="shared" si="33"/>
        <v>68292201.477449015</v>
      </c>
      <c r="T126" s="68"/>
      <c r="U126" s="59">
        <v>0.08</v>
      </c>
      <c r="V126" s="10"/>
      <c r="W126" s="10"/>
      <c r="X126" s="10"/>
      <c r="Y126" s="10"/>
      <c r="Z126" s="10"/>
    </row>
    <row r="127" spans="1:26" ht="12.75" customHeight="1">
      <c r="A127" s="10"/>
      <c r="B127" s="12" t="s">
        <v>114</v>
      </c>
      <c r="C127" s="66">
        <f>C135*U127</f>
        <v>3772.7163056000031</v>
      </c>
      <c r="D127" s="46">
        <f>C127*'Datos ajustados'!$J$4*(1-'Datos ajustados'!$J$5)</f>
        <v>56439835.931776047</v>
      </c>
      <c r="E127" s="46">
        <f>D127*'Hoja de datos'!$C$13</f>
        <v>11852365.54567297</v>
      </c>
      <c r="F127" s="67">
        <f t="shared" si="34"/>
        <v>68292201.477449015</v>
      </c>
      <c r="G127" s="68"/>
      <c r="H127" s="46"/>
      <c r="I127" s="46"/>
      <c r="J127" s="46"/>
      <c r="K127" s="46"/>
      <c r="L127" s="46">
        <f>F127</f>
        <v>68292201.477449015</v>
      </c>
      <c r="M127" s="46"/>
      <c r="N127" s="46"/>
      <c r="O127" s="46"/>
      <c r="P127" s="46"/>
      <c r="Q127" s="46"/>
      <c r="R127" s="67"/>
      <c r="S127" s="69">
        <f t="shared" si="33"/>
        <v>68292201.477449015</v>
      </c>
      <c r="T127" s="68"/>
      <c r="U127" s="59">
        <v>0.08</v>
      </c>
      <c r="V127" s="10"/>
      <c r="W127" s="10"/>
      <c r="X127" s="10"/>
      <c r="Y127" s="10"/>
      <c r="Z127" s="10"/>
    </row>
    <row r="128" spans="1:26" ht="12.75" customHeight="1">
      <c r="A128" s="10"/>
      <c r="B128" s="12" t="s">
        <v>115</v>
      </c>
      <c r="C128" s="66">
        <f>C135*U128</f>
        <v>3772.7163056000031</v>
      </c>
      <c r="D128" s="46">
        <f>C128*'Datos ajustados'!$J$4*(1-'Datos ajustados'!$J$5)</f>
        <v>56439835.931776047</v>
      </c>
      <c r="E128" s="46">
        <f>D128*'Hoja de datos'!$C$13</f>
        <v>11852365.54567297</v>
      </c>
      <c r="F128" s="67">
        <f t="shared" si="34"/>
        <v>68292201.477449015</v>
      </c>
      <c r="G128" s="68"/>
      <c r="H128" s="46"/>
      <c r="I128" s="46"/>
      <c r="J128" s="46"/>
      <c r="K128" s="46"/>
      <c r="L128" s="46"/>
      <c r="M128" s="46">
        <f>F128</f>
        <v>68292201.477449015</v>
      </c>
      <c r="N128" s="46"/>
      <c r="O128" s="46"/>
      <c r="P128" s="46"/>
      <c r="Q128" s="46"/>
      <c r="R128" s="67"/>
      <c r="S128" s="69">
        <f t="shared" si="33"/>
        <v>68292201.477449015</v>
      </c>
      <c r="T128" s="68"/>
      <c r="U128" s="59">
        <v>0.08</v>
      </c>
      <c r="V128" s="10"/>
      <c r="W128" s="10"/>
      <c r="X128" s="10"/>
      <c r="Y128" s="10"/>
      <c r="Z128" s="10"/>
    </row>
    <row r="129" spans="1:26" ht="12.75" customHeight="1">
      <c r="A129" s="10"/>
      <c r="B129" s="12" t="s">
        <v>116</v>
      </c>
      <c r="C129" s="66">
        <f>C135*U129</f>
        <v>3772.7163056000031</v>
      </c>
      <c r="D129" s="46">
        <f>C129*'Datos ajustados'!$J$4*(1-'Datos ajustados'!$J$5)</f>
        <v>56439835.931776047</v>
      </c>
      <c r="E129" s="46">
        <f>D129*'Hoja de datos'!$C$13</f>
        <v>11852365.54567297</v>
      </c>
      <c r="F129" s="67">
        <f t="shared" si="34"/>
        <v>68292201.477449015</v>
      </c>
      <c r="G129" s="68"/>
      <c r="H129" s="46"/>
      <c r="I129" s="46"/>
      <c r="J129" s="46"/>
      <c r="K129" s="46"/>
      <c r="L129" s="46"/>
      <c r="M129" s="46"/>
      <c r="N129" s="46">
        <f>F129</f>
        <v>68292201.477449015</v>
      </c>
      <c r="O129" s="46"/>
      <c r="P129" s="46"/>
      <c r="Q129" s="46"/>
      <c r="R129" s="67"/>
      <c r="S129" s="69">
        <f t="shared" si="33"/>
        <v>68292201.477449015</v>
      </c>
      <c r="T129" s="68"/>
      <c r="U129" s="59">
        <v>0.08</v>
      </c>
      <c r="V129" s="10"/>
      <c r="W129" s="10"/>
      <c r="X129" s="10"/>
      <c r="Y129" s="10"/>
      <c r="Z129" s="10"/>
    </row>
    <row r="130" spans="1:26" ht="12.75" customHeight="1">
      <c r="A130" s="10"/>
      <c r="B130" s="12" t="s">
        <v>117</v>
      </c>
      <c r="C130" s="66">
        <f>C135*U130</f>
        <v>4244.3058438000035</v>
      </c>
      <c r="D130" s="46">
        <f>C130*'Datos ajustados'!$J$4*(1-'Datos ajustados'!$J$5)</f>
        <v>63494815.423248045</v>
      </c>
      <c r="E130" s="46">
        <f>D130*'Hoja de datos'!$C$13</f>
        <v>13333911.238882089</v>
      </c>
      <c r="F130" s="67">
        <f t="shared" si="34"/>
        <v>76828726.662130132</v>
      </c>
      <c r="G130" s="68"/>
      <c r="H130" s="46"/>
      <c r="I130" s="46"/>
      <c r="J130" s="46"/>
      <c r="K130" s="46"/>
      <c r="L130" s="46"/>
      <c r="M130" s="46"/>
      <c r="N130" s="46"/>
      <c r="O130" s="46">
        <f>F130</f>
        <v>76828726.662130132</v>
      </c>
      <c r="P130" s="46"/>
      <c r="Q130" s="46"/>
      <c r="R130" s="67"/>
      <c r="S130" s="69">
        <f t="shared" si="33"/>
        <v>76828726.662130132</v>
      </c>
      <c r="T130" s="68"/>
      <c r="U130" s="59">
        <v>0.09</v>
      </c>
      <c r="V130" s="10"/>
      <c r="W130" s="10"/>
      <c r="X130" s="10"/>
      <c r="Y130" s="10"/>
      <c r="Z130" s="10"/>
    </row>
    <row r="131" spans="1:26" ht="12.75" customHeight="1">
      <c r="A131" s="10"/>
      <c r="B131" s="12" t="s">
        <v>118</v>
      </c>
      <c r="C131" s="66">
        <f>C135*U131</f>
        <v>4244.3058438000035</v>
      </c>
      <c r="D131" s="46">
        <f>C131*'Datos ajustados'!$J$4*(1-'Datos ajustados'!$J$5)</f>
        <v>63494815.423248045</v>
      </c>
      <c r="E131" s="46">
        <f>D131*'Hoja de datos'!$C$13</f>
        <v>13333911.238882089</v>
      </c>
      <c r="F131" s="67">
        <f t="shared" si="34"/>
        <v>76828726.662130132</v>
      </c>
      <c r="G131" s="68"/>
      <c r="H131" s="46"/>
      <c r="I131" s="46"/>
      <c r="J131" s="46"/>
      <c r="K131" s="46"/>
      <c r="L131" s="46"/>
      <c r="M131" s="46"/>
      <c r="N131" s="46"/>
      <c r="O131" s="46"/>
      <c r="P131" s="46">
        <f>F131</f>
        <v>76828726.662130132</v>
      </c>
      <c r="Q131" s="46"/>
      <c r="R131" s="67"/>
      <c r="S131" s="69">
        <f t="shared" si="33"/>
        <v>76828726.662130132</v>
      </c>
      <c r="T131" s="68"/>
      <c r="U131" s="59">
        <v>0.09</v>
      </c>
      <c r="V131" s="10"/>
      <c r="W131" s="10"/>
      <c r="X131" s="10"/>
      <c r="Y131" s="10"/>
      <c r="Z131" s="10"/>
    </row>
    <row r="132" spans="1:26" ht="12.75" customHeight="1">
      <c r="A132" s="10"/>
      <c r="B132" s="12" t="s">
        <v>119</v>
      </c>
      <c r="C132" s="66">
        <f>C135*U132</f>
        <v>4244.3058438000035</v>
      </c>
      <c r="D132" s="46">
        <f>C132*'Datos ajustados'!$J$4*(1-'Datos ajustados'!$J$5)</f>
        <v>63494815.423248045</v>
      </c>
      <c r="E132" s="46">
        <f>D132*'Hoja de datos'!$C$13</f>
        <v>13333911.238882089</v>
      </c>
      <c r="F132" s="67">
        <f t="shared" si="34"/>
        <v>76828726.662130132</v>
      </c>
      <c r="G132" s="68"/>
      <c r="H132" s="46"/>
      <c r="I132" s="46"/>
      <c r="J132" s="46"/>
      <c r="K132" s="46"/>
      <c r="L132" s="46"/>
      <c r="M132" s="46"/>
      <c r="N132" s="46"/>
      <c r="O132" s="46"/>
      <c r="P132" s="46"/>
      <c r="Q132" s="46">
        <f>F132</f>
        <v>76828726.662130132</v>
      </c>
      <c r="R132" s="67"/>
      <c r="S132" s="69">
        <f t="shared" si="33"/>
        <v>76828726.662130132</v>
      </c>
      <c r="T132" s="68"/>
      <c r="U132" s="59">
        <v>0.09</v>
      </c>
      <c r="V132" s="10"/>
      <c r="W132" s="10"/>
      <c r="X132" s="10"/>
      <c r="Y132" s="10"/>
      <c r="Z132" s="10"/>
    </row>
    <row r="133" spans="1:26" ht="12.75" customHeight="1">
      <c r="A133" s="10"/>
      <c r="B133" s="12" t="s">
        <v>120</v>
      </c>
      <c r="C133" s="66">
        <f>C135*U133</f>
        <v>4715.8953820000042</v>
      </c>
      <c r="D133" s="46">
        <f>C133*'Datos ajustados'!$J$4*(1-'Datos ajustados'!$J$5)</f>
        <v>70549794.914720058</v>
      </c>
      <c r="E133" s="46">
        <f>D133*'Hoja de datos'!$C$13</f>
        <v>14815456.932091212</v>
      </c>
      <c r="F133" s="67">
        <f t="shared" si="34"/>
        <v>85365251.846811265</v>
      </c>
      <c r="G133" s="68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67">
        <f>F133</f>
        <v>85365251.846811265</v>
      </c>
      <c r="S133" s="69">
        <f t="shared" si="33"/>
        <v>85365251.846811265</v>
      </c>
      <c r="T133" s="68"/>
      <c r="U133" s="59">
        <v>0.1</v>
      </c>
      <c r="V133" s="10"/>
      <c r="W133" s="10"/>
      <c r="X133" s="10"/>
      <c r="Y133" s="10"/>
      <c r="Z133" s="10"/>
    </row>
    <row r="134" spans="1:26" ht="12.75" customHeight="1">
      <c r="A134" s="10"/>
      <c r="B134" s="12" t="s">
        <v>121</v>
      </c>
      <c r="C134" s="66">
        <f>C135*U134</f>
        <v>4715.8953820000042</v>
      </c>
      <c r="D134" s="46">
        <f>C134*'Datos ajustados'!$J$4*(1-'Datos ajustados'!$J$5)</f>
        <v>70549794.914720058</v>
      </c>
      <c r="E134" s="46">
        <f>D134*'Hoja de datos'!$C$13</f>
        <v>14815456.932091212</v>
      </c>
      <c r="F134" s="67">
        <f t="shared" si="34"/>
        <v>85365251.846811265</v>
      </c>
      <c r="G134" s="68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67"/>
      <c r="S134" s="69">
        <f t="shared" si="33"/>
        <v>0</v>
      </c>
      <c r="T134" s="68">
        <f>F134</f>
        <v>85365251.846811265</v>
      </c>
      <c r="U134" s="59">
        <v>0.1</v>
      </c>
      <c r="V134" s="10"/>
      <c r="W134" s="10"/>
      <c r="X134" s="10"/>
      <c r="Y134" s="10"/>
      <c r="Z134" s="10"/>
    </row>
    <row r="135" spans="1:26" ht="12.75" customHeight="1">
      <c r="A135" s="39"/>
      <c r="B135" s="40" t="s">
        <v>92</v>
      </c>
      <c r="C135" s="71">
        <f>'Datos ajustados'!J10</f>
        <v>47158.953820000039</v>
      </c>
      <c r="D135" s="72">
        <f t="shared" ref="D135:F135" si="35">SUM(D123:D134)</f>
        <v>705497949.14720058</v>
      </c>
      <c r="E135" s="72">
        <f t="shared" si="35"/>
        <v>148154569.32091212</v>
      </c>
      <c r="F135" s="72">
        <f t="shared" si="35"/>
        <v>853652518.46811271</v>
      </c>
      <c r="G135" s="72">
        <f>SUM(G122:G134)</f>
        <v>70549794.914720044</v>
      </c>
      <c r="H135" s="72">
        <f t="shared" ref="H135:R135" si="36">SUM(H123:H134)</f>
        <v>59755676.292767897</v>
      </c>
      <c r="I135" s="72">
        <f t="shared" si="36"/>
        <v>59755676.292767897</v>
      </c>
      <c r="J135" s="72">
        <f t="shared" si="36"/>
        <v>59755676.292767897</v>
      </c>
      <c r="K135" s="72">
        <f t="shared" si="36"/>
        <v>68292201.477449015</v>
      </c>
      <c r="L135" s="72">
        <f t="shared" si="36"/>
        <v>68292201.477449015</v>
      </c>
      <c r="M135" s="72">
        <f t="shared" si="36"/>
        <v>68292201.477449015</v>
      </c>
      <c r="N135" s="72">
        <f t="shared" si="36"/>
        <v>68292201.477449015</v>
      </c>
      <c r="O135" s="72">
        <f t="shared" si="36"/>
        <v>76828726.662130132</v>
      </c>
      <c r="P135" s="72">
        <f t="shared" si="36"/>
        <v>76828726.662130132</v>
      </c>
      <c r="Q135" s="72">
        <f t="shared" si="36"/>
        <v>76828726.662130132</v>
      </c>
      <c r="R135" s="72">
        <f t="shared" si="36"/>
        <v>85365251.846811265</v>
      </c>
      <c r="S135" s="72">
        <f t="shared" ref="S135:T135" si="37">SUM(S122:S134)</f>
        <v>838837061.53602135</v>
      </c>
      <c r="T135" s="72">
        <f t="shared" si="37"/>
        <v>85365251.846811265</v>
      </c>
      <c r="U135" s="60">
        <f>SUM(U123:U134)</f>
        <v>0.99999999999999989</v>
      </c>
      <c r="V135" s="39"/>
      <c r="W135" s="39"/>
      <c r="X135" s="39"/>
      <c r="Y135" s="39"/>
      <c r="Z135" s="39"/>
    </row>
    <row r="136" spans="1:26" ht="12.75" customHeight="1">
      <c r="A136" s="10"/>
      <c r="B136" s="10"/>
      <c r="C136" s="58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59"/>
      <c r="V136" s="10"/>
      <c r="W136" s="10"/>
      <c r="X136" s="10"/>
      <c r="Y136" s="10"/>
      <c r="Z136" s="10"/>
    </row>
    <row r="137" spans="1:26" ht="12.75" customHeight="1">
      <c r="A137" s="61"/>
      <c r="B137" s="127" t="s">
        <v>105</v>
      </c>
      <c r="C137" s="129"/>
      <c r="D137" s="129"/>
      <c r="E137" s="129"/>
      <c r="F137" s="141"/>
      <c r="G137" s="142" t="s">
        <v>106</v>
      </c>
      <c r="H137" s="129"/>
      <c r="I137" s="129"/>
      <c r="J137" s="129"/>
      <c r="K137" s="129"/>
      <c r="L137" s="129"/>
      <c r="M137" s="129"/>
      <c r="N137" s="129"/>
      <c r="O137" s="129"/>
      <c r="P137" s="128"/>
      <c r="Q137" s="61"/>
      <c r="R137" s="61"/>
      <c r="S137" s="61"/>
      <c r="T137" s="61"/>
      <c r="U137" s="60"/>
      <c r="V137" s="61"/>
      <c r="W137" s="61"/>
      <c r="X137" s="61"/>
      <c r="Y137" s="61"/>
      <c r="Z137" s="61"/>
    </row>
    <row r="138" spans="1:26" ht="12.75" customHeight="1">
      <c r="A138" s="61"/>
      <c r="B138" s="47" t="s">
        <v>130</v>
      </c>
      <c r="C138" s="62" t="s">
        <v>107</v>
      </c>
      <c r="D138" s="47" t="s">
        <v>108</v>
      </c>
      <c r="E138" s="47" t="s">
        <v>109</v>
      </c>
      <c r="F138" s="63" t="s">
        <v>92</v>
      </c>
      <c r="G138" s="64" t="s">
        <v>15</v>
      </c>
      <c r="H138" s="47" t="s">
        <v>16</v>
      </c>
      <c r="I138" s="47" t="s">
        <v>17</v>
      </c>
      <c r="J138" s="47" t="s">
        <v>18</v>
      </c>
      <c r="K138" s="47" t="s">
        <v>19</v>
      </c>
      <c r="L138" s="47" t="s">
        <v>20</v>
      </c>
      <c r="M138" s="47" t="s">
        <v>21</v>
      </c>
      <c r="N138" s="80" t="s">
        <v>22</v>
      </c>
      <c r="O138" s="65" t="s">
        <v>92</v>
      </c>
      <c r="P138" s="64" t="s">
        <v>122</v>
      </c>
      <c r="Q138" s="61"/>
      <c r="R138" s="61"/>
      <c r="S138" s="61"/>
      <c r="T138" s="61"/>
      <c r="U138" s="60"/>
      <c r="V138" s="61"/>
      <c r="W138" s="61"/>
      <c r="X138" s="61"/>
      <c r="Y138" s="61"/>
      <c r="Z138" s="61"/>
    </row>
    <row r="139" spans="1:26" ht="12.75" customHeight="1">
      <c r="A139" s="10"/>
      <c r="B139" s="57" t="s">
        <v>15</v>
      </c>
      <c r="C139" s="81">
        <f t="shared" ref="C139:D139" si="38">C16</f>
        <v>3300</v>
      </c>
      <c r="D139" s="46">
        <f t="shared" si="38"/>
        <v>49368000</v>
      </c>
      <c r="E139" s="46">
        <f>D139*'Hoja de datos'!$C$13</f>
        <v>10367280</v>
      </c>
      <c r="F139" s="67">
        <f t="shared" ref="F139:F146" si="39">D139+E139</f>
        <v>59735280</v>
      </c>
      <c r="G139" s="68">
        <f t="shared" ref="G139:H139" si="40">S16</f>
        <v>52567046.399999999</v>
      </c>
      <c r="H139" s="46">
        <f t="shared" si="40"/>
        <v>7168233.5999999996</v>
      </c>
      <c r="I139" s="46"/>
      <c r="J139" s="46"/>
      <c r="K139" s="46"/>
      <c r="L139" s="46"/>
      <c r="M139" s="46"/>
      <c r="N139" s="82"/>
      <c r="O139" s="69">
        <f t="shared" ref="O139:O146" si="41">SUM(G139:N139)</f>
        <v>59735280</v>
      </c>
      <c r="P139" s="68"/>
      <c r="Q139" s="10"/>
      <c r="R139" s="10"/>
      <c r="S139" s="10"/>
      <c r="T139" s="10"/>
      <c r="U139" s="59"/>
      <c r="V139" s="10"/>
      <c r="W139" s="10"/>
      <c r="X139" s="10"/>
      <c r="Y139" s="10"/>
      <c r="Z139" s="10"/>
    </row>
    <row r="140" spans="1:26" ht="12.75" customHeight="1">
      <c r="A140" s="10"/>
      <c r="B140" s="57" t="s">
        <v>16</v>
      </c>
      <c r="C140" s="81">
        <f t="shared" ref="C140:D140" si="42">C33</f>
        <v>7260.0000000000009</v>
      </c>
      <c r="D140" s="46">
        <f t="shared" si="42"/>
        <v>110781792</v>
      </c>
      <c r="E140" s="46">
        <f>D140*'Hoja de datos'!$C$13</f>
        <v>23264176.32</v>
      </c>
      <c r="F140" s="67">
        <f t="shared" si="39"/>
        <v>134045968.31999999</v>
      </c>
      <c r="G140" s="68"/>
      <c r="H140" s="46">
        <f>S33-S20</f>
        <v>119590030.56</v>
      </c>
      <c r="I140" s="46">
        <f>T33</f>
        <v>14455937.760000002</v>
      </c>
      <c r="J140" s="46"/>
      <c r="K140" s="46"/>
      <c r="L140" s="46"/>
      <c r="M140" s="46"/>
      <c r="N140" s="82"/>
      <c r="O140" s="69">
        <f t="shared" si="41"/>
        <v>134045968.32000001</v>
      </c>
      <c r="P140" s="68"/>
      <c r="Q140" s="10"/>
      <c r="R140" s="10"/>
      <c r="S140" s="10"/>
      <c r="T140" s="10"/>
      <c r="U140" s="59"/>
      <c r="V140" s="10"/>
      <c r="W140" s="10"/>
      <c r="X140" s="10"/>
      <c r="Y140" s="10"/>
      <c r="Z140" s="10"/>
    </row>
    <row r="141" spans="1:26" ht="12.75" customHeight="1">
      <c r="A141" s="10"/>
      <c r="B141" s="57" t="s">
        <v>17</v>
      </c>
      <c r="C141" s="81">
        <f t="shared" ref="C141:D141" si="43">C50</f>
        <v>13310.000000000004</v>
      </c>
      <c r="D141" s="46">
        <f t="shared" si="43"/>
        <v>203099952.00000003</v>
      </c>
      <c r="E141" s="46">
        <f>D141*'Hoja de datos'!$C$13</f>
        <v>42650989.920000002</v>
      </c>
      <c r="F141" s="67">
        <f t="shared" si="39"/>
        <v>245750941.92000002</v>
      </c>
      <c r="G141" s="68"/>
      <c r="H141" s="46"/>
      <c r="I141" s="46">
        <f>S50-S37</f>
        <v>219248389.36000013</v>
      </c>
      <c r="J141" s="46">
        <f>T50</f>
        <v>26502552.56000001</v>
      </c>
      <c r="K141" s="46"/>
      <c r="L141" s="46"/>
      <c r="M141" s="46"/>
      <c r="N141" s="82"/>
      <c r="O141" s="69">
        <f t="shared" si="41"/>
        <v>245750941.92000014</v>
      </c>
      <c r="P141" s="68"/>
      <c r="Q141" s="10"/>
      <c r="R141" s="10"/>
      <c r="S141" s="10"/>
      <c r="T141" s="10"/>
      <c r="U141" s="59"/>
      <c r="V141" s="10"/>
      <c r="W141" s="10"/>
      <c r="X141" s="10"/>
      <c r="Y141" s="10"/>
      <c r="Z141" s="10"/>
    </row>
    <row r="142" spans="1:26" ht="12.75" customHeight="1">
      <c r="A142" s="10"/>
      <c r="B142" s="57" t="s">
        <v>18</v>
      </c>
      <c r="C142" s="81">
        <f t="shared" ref="C142:D142" si="44">C67</f>
        <v>20497.400000000009</v>
      </c>
      <c r="D142" s="46">
        <f t="shared" si="44"/>
        <v>312773926.0800001</v>
      </c>
      <c r="E142" s="46">
        <f>D142*'Hoja de datos'!$C$13</f>
        <v>65682524.476800017</v>
      </c>
      <c r="F142" s="67">
        <f t="shared" si="39"/>
        <v>378456450.55680013</v>
      </c>
      <c r="G142" s="68"/>
      <c r="H142" s="46"/>
      <c r="I142" s="46"/>
      <c r="J142" s="46">
        <f>S67-S54</f>
        <v>337642519.61440009</v>
      </c>
      <c r="K142" s="46">
        <f>T67</f>
        <v>40813930.942400016</v>
      </c>
      <c r="L142" s="46"/>
      <c r="M142" s="46"/>
      <c r="N142" s="82"/>
      <c r="O142" s="69">
        <f t="shared" si="41"/>
        <v>378456450.55680013</v>
      </c>
      <c r="P142" s="68"/>
      <c r="Q142" s="10"/>
      <c r="R142" s="10"/>
      <c r="S142" s="10"/>
      <c r="T142" s="10"/>
      <c r="U142" s="59"/>
      <c r="V142" s="10"/>
      <c r="W142" s="10"/>
      <c r="X142" s="10"/>
      <c r="Y142" s="10"/>
      <c r="Z142" s="10"/>
    </row>
    <row r="143" spans="1:26" ht="12.75" customHeight="1">
      <c r="A143" s="10"/>
      <c r="B143" s="57" t="s">
        <v>19</v>
      </c>
      <c r="C143" s="81">
        <f t="shared" ref="C143:D143" si="45">C84</f>
        <v>25768.160000000014</v>
      </c>
      <c r="D143" s="46">
        <f t="shared" si="45"/>
        <v>385491673.6000002</v>
      </c>
      <c r="E143" s="46">
        <f>D143*'Hoja de datos'!$C$13</f>
        <v>80953251.456000045</v>
      </c>
      <c r="F143" s="67">
        <f t="shared" si="39"/>
        <v>466444925.05600023</v>
      </c>
      <c r="G143" s="68"/>
      <c r="H143" s="46"/>
      <c r="I143" s="46"/>
      <c r="J143" s="46"/>
      <c r="K143" s="46">
        <f>S84-S71</f>
        <v>419800432.55040008</v>
      </c>
      <c r="L143" s="46">
        <f>T84</f>
        <v>46644492.505600035</v>
      </c>
      <c r="M143" s="46"/>
      <c r="N143" s="82"/>
      <c r="O143" s="69">
        <f t="shared" si="41"/>
        <v>466444925.05600011</v>
      </c>
      <c r="P143" s="68"/>
      <c r="Q143" s="10"/>
      <c r="R143" s="10"/>
      <c r="S143" s="10"/>
      <c r="T143" s="10"/>
      <c r="U143" s="59"/>
      <c r="V143" s="10"/>
      <c r="W143" s="10"/>
      <c r="X143" s="10"/>
      <c r="Y143" s="10"/>
      <c r="Z143" s="10"/>
    </row>
    <row r="144" spans="1:26" ht="12.75" customHeight="1">
      <c r="A144" s="10"/>
      <c r="B144" s="57" t="s">
        <v>20</v>
      </c>
      <c r="C144" s="81">
        <f t="shared" ref="C144:D144" si="46">C101</f>
        <v>31888.09800000002</v>
      </c>
      <c r="D144" s="46">
        <f t="shared" si="46"/>
        <v>477045946.0800004</v>
      </c>
      <c r="E144" s="46">
        <f>D144*'Hoja de datos'!$C$13</f>
        <v>100179648.67680009</v>
      </c>
      <c r="F144" s="67">
        <f t="shared" si="39"/>
        <v>577225594.75680053</v>
      </c>
      <c r="G144" s="68"/>
      <c r="H144" s="46"/>
      <c r="I144" s="46"/>
      <c r="J144" s="46"/>
      <c r="K144" s="46"/>
      <c r="L144" s="46">
        <f>S101-S88</f>
        <v>519503035.28112036</v>
      </c>
      <c r="M144" s="46">
        <f>T101</f>
        <v>57722559.475680038</v>
      </c>
      <c r="N144" s="82"/>
      <c r="O144" s="69">
        <f t="shared" si="41"/>
        <v>577225594.75680041</v>
      </c>
      <c r="P144" s="68"/>
      <c r="Q144" s="10"/>
      <c r="R144" s="10"/>
      <c r="S144" s="10"/>
      <c r="T144" s="10"/>
      <c r="U144" s="59"/>
      <c r="V144" s="10"/>
      <c r="W144" s="10"/>
      <c r="X144" s="10"/>
      <c r="Y144" s="10"/>
      <c r="Z144" s="10"/>
    </row>
    <row r="145" spans="1:26" ht="12.75" customHeight="1">
      <c r="A145" s="10"/>
      <c r="B145" s="57" t="s">
        <v>21</v>
      </c>
      <c r="C145" s="81">
        <f t="shared" ref="C145:D145" si="47">C118</f>
        <v>38974.342000000026</v>
      </c>
      <c r="D145" s="46">
        <f t="shared" si="47"/>
        <v>583056156.32000041</v>
      </c>
      <c r="E145" s="46">
        <f>D145*'Hoja de datos'!$C$13</f>
        <v>122441792.82720008</v>
      </c>
      <c r="F145" s="67">
        <f t="shared" si="39"/>
        <v>705497949.14720047</v>
      </c>
      <c r="G145" s="68"/>
      <c r="H145" s="46"/>
      <c r="I145" s="46"/>
      <c r="J145" s="46"/>
      <c r="K145" s="46"/>
      <c r="L145" s="46"/>
      <c r="M145" s="46">
        <f>S118-S105</f>
        <v>634948154.23248053</v>
      </c>
      <c r="N145" s="82">
        <f>T118</f>
        <v>70549794.914720044</v>
      </c>
      <c r="O145" s="69">
        <f t="shared" si="41"/>
        <v>705497949.14720058</v>
      </c>
      <c r="P145" s="68"/>
      <c r="Q145" s="10"/>
      <c r="R145" s="10"/>
      <c r="S145" s="10"/>
      <c r="T145" s="10"/>
      <c r="U145" s="59"/>
      <c r="V145" s="10"/>
      <c r="W145" s="10"/>
      <c r="X145" s="10"/>
      <c r="Y145" s="10"/>
      <c r="Z145" s="10"/>
    </row>
    <row r="146" spans="1:26" ht="12.75" customHeight="1">
      <c r="A146" s="10"/>
      <c r="B146" s="57" t="s">
        <v>22</v>
      </c>
      <c r="C146" s="81">
        <f t="shared" ref="C146:D146" si="48">C135</f>
        <v>47158.953820000039</v>
      </c>
      <c r="D146" s="46">
        <f t="shared" si="48"/>
        <v>705497949.14720058</v>
      </c>
      <c r="E146" s="46">
        <f>D146*'Hoja de datos'!$C$13</f>
        <v>148154569.32091212</v>
      </c>
      <c r="F146" s="67">
        <f t="shared" si="39"/>
        <v>853652518.46811271</v>
      </c>
      <c r="G146" s="68"/>
      <c r="H146" s="46"/>
      <c r="I146" s="46"/>
      <c r="J146" s="46"/>
      <c r="K146" s="46"/>
      <c r="L146" s="46"/>
      <c r="M146" s="46"/>
      <c r="N146" s="82">
        <f>S135-S122</f>
        <v>768287266.62130129</v>
      </c>
      <c r="O146" s="69">
        <f t="shared" si="41"/>
        <v>768287266.62130129</v>
      </c>
      <c r="P146" s="68">
        <f>T135</f>
        <v>85365251.846811265</v>
      </c>
      <c r="Q146" s="10"/>
      <c r="R146" s="10"/>
      <c r="S146" s="10"/>
      <c r="T146" s="10"/>
      <c r="U146" s="59"/>
      <c r="V146" s="10"/>
      <c r="W146" s="10"/>
      <c r="X146" s="10"/>
      <c r="Y146" s="10"/>
      <c r="Z146" s="10"/>
    </row>
    <row r="147" spans="1:26" ht="12.75" customHeight="1">
      <c r="A147" s="39"/>
      <c r="B147" s="11" t="s">
        <v>92</v>
      </c>
      <c r="C147" s="83">
        <f t="shared" ref="C147:P147" si="49">SUM(C139:C146)</f>
        <v>188156.95382000011</v>
      </c>
      <c r="D147" s="72">
        <f t="shared" si="49"/>
        <v>2827115395.2272015</v>
      </c>
      <c r="E147" s="72">
        <f t="shared" si="49"/>
        <v>593694232.99771237</v>
      </c>
      <c r="F147" s="72">
        <f t="shared" si="49"/>
        <v>3420809628.2249146</v>
      </c>
      <c r="G147" s="72">
        <f t="shared" si="49"/>
        <v>52567046.399999999</v>
      </c>
      <c r="H147" s="72">
        <f t="shared" si="49"/>
        <v>126758264.16</v>
      </c>
      <c r="I147" s="72">
        <f t="shared" si="49"/>
        <v>233704327.12000012</v>
      </c>
      <c r="J147" s="72">
        <f t="shared" si="49"/>
        <v>364145072.17440009</v>
      </c>
      <c r="K147" s="72">
        <f t="shared" si="49"/>
        <v>460614363.49280012</v>
      </c>
      <c r="L147" s="72">
        <f t="shared" si="49"/>
        <v>566147527.7867204</v>
      </c>
      <c r="M147" s="72">
        <f t="shared" si="49"/>
        <v>692670713.70816052</v>
      </c>
      <c r="N147" s="72">
        <f t="shared" si="49"/>
        <v>838837061.53602135</v>
      </c>
      <c r="O147" s="72">
        <f t="shared" si="49"/>
        <v>3335444376.3781028</v>
      </c>
      <c r="P147" s="72">
        <f t="shared" si="49"/>
        <v>85365251.846811265</v>
      </c>
      <c r="Q147" s="39"/>
      <c r="R147" s="39"/>
      <c r="S147" s="39"/>
      <c r="T147" s="39"/>
      <c r="U147" s="60"/>
      <c r="V147" s="39"/>
      <c r="W147" s="39"/>
      <c r="X147" s="39"/>
      <c r="Y147" s="39"/>
      <c r="Z147" s="39"/>
    </row>
    <row r="148" spans="1:26" ht="12.75" customHeight="1">
      <c r="A148" s="10"/>
      <c r="B148" s="10"/>
      <c r="C148" s="58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59"/>
      <c r="V148" s="10"/>
      <c r="W148" s="10"/>
      <c r="X148" s="10"/>
      <c r="Y148" s="10"/>
      <c r="Z148" s="10"/>
    </row>
    <row r="149" spans="1:26" ht="12.75" customHeight="1">
      <c r="A149" s="10"/>
      <c r="B149" s="10"/>
      <c r="C149" s="58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59"/>
      <c r="V149" s="10"/>
      <c r="W149" s="10"/>
      <c r="X149" s="10"/>
      <c r="Y149" s="10"/>
      <c r="Z149" s="10"/>
    </row>
    <row r="150" spans="1:26" ht="12.75" customHeight="1">
      <c r="A150" s="10"/>
      <c r="B150" s="10"/>
      <c r="C150" s="58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59"/>
      <c r="V150" s="10"/>
      <c r="W150" s="10"/>
      <c r="X150" s="10"/>
      <c r="Y150" s="10"/>
      <c r="Z150" s="10"/>
    </row>
    <row r="151" spans="1:26" ht="12.75" customHeight="1">
      <c r="A151" s="10"/>
      <c r="B151" s="10"/>
      <c r="C151" s="58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59"/>
      <c r="V151" s="10"/>
      <c r="W151" s="10"/>
      <c r="X151" s="10"/>
      <c r="Y151" s="10"/>
      <c r="Z151" s="10"/>
    </row>
    <row r="152" spans="1:26" ht="12.75" customHeight="1">
      <c r="A152" s="10"/>
      <c r="B152" s="10"/>
      <c r="C152" s="58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59"/>
      <c r="V152" s="10"/>
      <c r="W152" s="10"/>
      <c r="X152" s="10"/>
      <c r="Y152" s="10"/>
      <c r="Z152" s="10"/>
    </row>
    <row r="153" spans="1:26" ht="12.75" customHeight="1">
      <c r="A153" s="10"/>
      <c r="B153" s="10"/>
      <c r="C153" s="58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59"/>
      <c r="V153" s="10"/>
      <c r="W153" s="10"/>
      <c r="X153" s="10"/>
      <c r="Y153" s="10"/>
      <c r="Z153" s="10"/>
    </row>
    <row r="154" spans="1:26" ht="12.75" customHeight="1">
      <c r="A154" s="10"/>
      <c r="B154" s="10"/>
      <c r="C154" s="58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59"/>
      <c r="V154" s="10"/>
      <c r="W154" s="10"/>
      <c r="X154" s="10"/>
      <c r="Y154" s="10"/>
      <c r="Z154" s="10"/>
    </row>
    <row r="155" spans="1:26" ht="12.75" customHeight="1">
      <c r="A155" s="10"/>
      <c r="B155" s="10"/>
      <c r="C155" s="58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59"/>
      <c r="V155" s="10"/>
      <c r="W155" s="10"/>
      <c r="X155" s="10"/>
      <c r="Y155" s="10"/>
      <c r="Z155" s="10"/>
    </row>
    <row r="156" spans="1:26" ht="12.75" customHeight="1">
      <c r="A156" s="10"/>
      <c r="B156" s="10"/>
      <c r="C156" s="58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59"/>
      <c r="V156" s="10"/>
      <c r="W156" s="10"/>
      <c r="X156" s="10"/>
      <c r="Y156" s="10"/>
      <c r="Z156" s="10"/>
    </row>
    <row r="157" spans="1:26" ht="12.75" customHeight="1">
      <c r="A157" s="10"/>
      <c r="B157" s="10"/>
      <c r="C157" s="58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59"/>
      <c r="V157" s="10"/>
      <c r="W157" s="10"/>
      <c r="X157" s="10"/>
      <c r="Y157" s="10"/>
      <c r="Z157" s="10"/>
    </row>
    <row r="158" spans="1:26" ht="12.75" customHeight="1">
      <c r="A158" s="10"/>
      <c r="B158" s="10"/>
      <c r="C158" s="58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59"/>
      <c r="V158" s="10"/>
      <c r="W158" s="10"/>
      <c r="X158" s="10"/>
      <c r="Y158" s="10"/>
      <c r="Z158" s="10"/>
    </row>
    <row r="159" spans="1:26" ht="12.75" customHeight="1">
      <c r="A159" s="10"/>
      <c r="B159" s="10"/>
      <c r="C159" s="58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59"/>
      <c r="V159" s="10"/>
      <c r="W159" s="10"/>
      <c r="X159" s="10"/>
      <c r="Y159" s="10"/>
      <c r="Z159" s="10"/>
    </row>
    <row r="160" spans="1:26" ht="12.75" customHeight="1">
      <c r="A160" s="10"/>
      <c r="B160" s="10"/>
      <c r="C160" s="58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59"/>
      <c r="V160" s="10"/>
      <c r="W160" s="10"/>
      <c r="X160" s="10"/>
      <c r="Y160" s="10"/>
      <c r="Z160" s="10"/>
    </row>
    <row r="161" spans="1:26" ht="12.75" customHeight="1">
      <c r="A161" s="10"/>
      <c r="B161" s="10"/>
      <c r="C161" s="58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59"/>
      <c r="V161" s="10"/>
      <c r="W161" s="10"/>
      <c r="X161" s="10"/>
      <c r="Y161" s="10"/>
      <c r="Z161" s="10"/>
    </row>
    <row r="162" spans="1:26" ht="12.75" customHeight="1">
      <c r="A162" s="10"/>
      <c r="B162" s="10"/>
      <c r="C162" s="58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59"/>
      <c r="V162" s="10"/>
      <c r="W162" s="10"/>
      <c r="X162" s="10"/>
      <c r="Y162" s="10"/>
      <c r="Z162" s="10"/>
    </row>
    <row r="163" spans="1:26" ht="12.75" customHeight="1">
      <c r="A163" s="10"/>
      <c r="B163" s="10"/>
      <c r="C163" s="58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59"/>
      <c r="V163" s="10"/>
      <c r="W163" s="10"/>
      <c r="X163" s="10"/>
      <c r="Y163" s="10"/>
      <c r="Z163" s="10"/>
    </row>
    <row r="164" spans="1:26" ht="12.75" customHeight="1">
      <c r="A164" s="10"/>
      <c r="B164" s="10"/>
      <c r="C164" s="58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59"/>
      <c r="V164" s="10"/>
      <c r="W164" s="10"/>
      <c r="X164" s="10"/>
      <c r="Y164" s="10"/>
      <c r="Z164" s="10"/>
    </row>
    <row r="165" spans="1:26" ht="12.75" customHeight="1">
      <c r="A165" s="10"/>
      <c r="B165" s="10"/>
      <c r="C165" s="58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59"/>
      <c r="V165" s="10"/>
      <c r="W165" s="10"/>
      <c r="X165" s="10"/>
      <c r="Y165" s="10"/>
      <c r="Z165" s="10"/>
    </row>
    <row r="166" spans="1:26" ht="12.75" customHeight="1">
      <c r="A166" s="10"/>
      <c r="B166" s="10"/>
      <c r="C166" s="58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59"/>
      <c r="V166" s="10"/>
      <c r="W166" s="10"/>
      <c r="X166" s="10"/>
      <c r="Y166" s="10"/>
      <c r="Z166" s="10"/>
    </row>
    <row r="167" spans="1:26" ht="12.75" customHeight="1">
      <c r="A167" s="10"/>
      <c r="B167" s="10"/>
      <c r="C167" s="58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59"/>
      <c r="V167" s="10"/>
      <c r="W167" s="10"/>
      <c r="X167" s="10"/>
      <c r="Y167" s="10"/>
      <c r="Z167" s="10"/>
    </row>
    <row r="168" spans="1:26" ht="12.75" customHeight="1">
      <c r="A168" s="10"/>
      <c r="B168" s="10"/>
      <c r="C168" s="58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59"/>
      <c r="V168" s="10"/>
      <c r="W168" s="10"/>
      <c r="X168" s="10"/>
      <c r="Y168" s="10"/>
      <c r="Z168" s="10"/>
    </row>
    <row r="169" spans="1:26" ht="12.75" customHeight="1">
      <c r="A169" s="10"/>
      <c r="B169" s="10"/>
      <c r="C169" s="58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59"/>
      <c r="V169" s="10"/>
      <c r="W169" s="10"/>
      <c r="X169" s="10"/>
      <c r="Y169" s="10"/>
      <c r="Z169" s="10"/>
    </row>
    <row r="170" spans="1:26" ht="12.75" customHeight="1">
      <c r="A170" s="10"/>
      <c r="B170" s="10"/>
      <c r="C170" s="58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59"/>
      <c r="V170" s="10"/>
      <c r="W170" s="10"/>
      <c r="X170" s="10"/>
      <c r="Y170" s="10"/>
      <c r="Z170" s="10"/>
    </row>
    <row r="171" spans="1:26" ht="12.75" customHeight="1">
      <c r="A171" s="10"/>
      <c r="B171" s="10"/>
      <c r="C171" s="58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59"/>
      <c r="V171" s="10"/>
      <c r="W171" s="10"/>
      <c r="X171" s="10"/>
      <c r="Y171" s="10"/>
      <c r="Z171" s="10"/>
    </row>
    <row r="172" spans="1:26" ht="12.75" customHeight="1">
      <c r="A172" s="10"/>
      <c r="B172" s="10"/>
      <c r="C172" s="58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59"/>
      <c r="V172" s="10"/>
      <c r="W172" s="10"/>
      <c r="X172" s="10"/>
      <c r="Y172" s="10"/>
      <c r="Z172" s="10"/>
    </row>
    <row r="173" spans="1:26" ht="12.75" customHeight="1">
      <c r="A173" s="10"/>
      <c r="B173" s="10"/>
      <c r="C173" s="58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59"/>
      <c r="V173" s="10"/>
      <c r="W173" s="10"/>
      <c r="X173" s="10"/>
      <c r="Y173" s="10"/>
      <c r="Z173" s="10"/>
    </row>
    <row r="174" spans="1:26" ht="12.75" customHeight="1">
      <c r="A174" s="10"/>
      <c r="B174" s="10"/>
      <c r="C174" s="58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59"/>
      <c r="V174" s="10"/>
      <c r="W174" s="10"/>
      <c r="X174" s="10"/>
      <c r="Y174" s="10"/>
      <c r="Z174" s="10"/>
    </row>
    <row r="175" spans="1:26" ht="12.75" customHeight="1">
      <c r="A175" s="10"/>
      <c r="B175" s="10"/>
      <c r="C175" s="58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59"/>
      <c r="V175" s="10"/>
      <c r="W175" s="10"/>
      <c r="X175" s="10"/>
      <c r="Y175" s="10"/>
      <c r="Z175" s="10"/>
    </row>
    <row r="176" spans="1:26" ht="12.75" customHeight="1">
      <c r="A176" s="10"/>
      <c r="B176" s="10"/>
      <c r="C176" s="58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59"/>
      <c r="V176" s="10"/>
      <c r="W176" s="10"/>
      <c r="X176" s="10"/>
      <c r="Y176" s="10"/>
      <c r="Z176" s="10"/>
    </row>
    <row r="177" spans="1:26" ht="12.75" customHeight="1">
      <c r="A177" s="10"/>
      <c r="B177" s="10"/>
      <c r="C177" s="58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59"/>
      <c r="V177" s="10"/>
      <c r="W177" s="10"/>
      <c r="X177" s="10"/>
      <c r="Y177" s="10"/>
      <c r="Z177" s="10"/>
    </row>
    <row r="178" spans="1:26" ht="12.75" customHeight="1">
      <c r="A178" s="10"/>
      <c r="B178" s="10"/>
      <c r="C178" s="58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59"/>
      <c r="V178" s="10"/>
      <c r="W178" s="10"/>
      <c r="X178" s="10"/>
      <c r="Y178" s="10"/>
      <c r="Z178" s="10"/>
    </row>
    <row r="179" spans="1:26" ht="12.75" customHeight="1">
      <c r="A179" s="10"/>
      <c r="B179" s="10"/>
      <c r="C179" s="58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59"/>
      <c r="V179" s="10"/>
      <c r="W179" s="10"/>
      <c r="X179" s="10"/>
      <c r="Y179" s="10"/>
      <c r="Z179" s="10"/>
    </row>
    <row r="180" spans="1:26" ht="12.75" customHeight="1">
      <c r="A180" s="10"/>
      <c r="B180" s="10"/>
      <c r="C180" s="58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59"/>
      <c r="V180" s="10"/>
      <c r="W180" s="10"/>
      <c r="X180" s="10"/>
      <c r="Y180" s="10"/>
      <c r="Z180" s="10"/>
    </row>
    <row r="181" spans="1:26" ht="12.75" customHeight="1">
      <c r="A181" s="10"/>
      <c r="B181" s="10"/>
      <c r="C181" s="58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59"/>
      <c r="V181" s="10"/>
      <c r="W181" s="10"/>
      <c r="X181" s="10"/>
      <c r="Y181" s="10"/>
      <c r="Z181" s="10"/>
    </row>
    <row r="182" spans="1:26" ht="12.75" customHeight="1">
      <c r="A182" s="10"/>
      <c r="B182" s="10"/>
      <c r="C182" s="58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59"/>
      <c r="V182" s="10"/>
      <c r="W182" s="10"/>
      <c r="X182" s="10"/>
      <c r="Y182" s="10"/>
      <c r="Z182" s="10"/>
    </row>
    <row r="183" spans="1:26" ht="12.75" customHeight="1">
      <c r="A183" s="10"/>
      <c r="B183" s="10"/>
      <c r="C183" s="58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59"/>
      <c r="V183" s="10"/>
      <c r="W183" s="10"/>
      <c r="X183" s="10"/>
      <c r="Y183" s="10"/>
      <c r="Z183" s="10"/>
    </row>
    <row r="184" spans="1:26" ht="12.75" customHeight="1">
      <c r="A184" s="10"/>
      <c r="B184" s="10"/>
      <c r="C184" s="58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59"/>
      <c r="V184" s="10"/>
      <c r="W184" s="10"/>
      <c r="X184" s="10"/>
      <c r="Y184" s="10"/>
      <c r="Z184" s="10"/>
    </row>
    <row r="185" spans="1:26" ht="12.75" customHeight="1">
      <c r="A185" s="10"/>
      <c r="B185" s="10"/>
      <c r="C185" s="58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59"/>
      <c r="V185" s="10"/>
      <c r="W185" s="10"/>
      <c r="X185" s="10"/>
      <c r="Y185" s="10"/>
      <c r="Z185" s="10"/>
    </row>
    <row r="186" spans="1:26" ht="12.75" customHeight="1">
      <c r="A186" s="10"/>
      <c r="B186" s="10"/>
      <c r="C186" s="58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59"/>
      <c r="V186" s="10"/>
      <c r="W186" s="10"/>
      <c r="X186" s="10"/>
      <c r="Y186" s="10"/>
      <c r="Z186" s="10"/>
    </row>
    <row r="187" spans="1:26" ht="12.75" customHeight="1">
      <c r="A187" s="10"/>
      <c r="B187" s="10"/>
      <c r="C187" s="58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59"/>
      <c r="V187" s="10"/>
      <c r="W187" s="10"/>
      <c r="X187" s="10"/>
      <c r="Y187" s="10"/>
      <c r="Z187" s="10"/>
    </row>
    <row r="188" spans="1:26" ht="12.75" customHeight="1">
      <c r="A188" s="10"/>
      <c r="B188" s="10"/>
      <c r="C188" s="58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59"/>
      <c r="V188" s="10"/>
      <c r="W188" s="10"/>
      <c r="X188" s="10"/>
      <c r="Y188" s="10"/>
      <c r="Z188" s="10"/>
    </row>
    <row r="189" spans="1:26" ht="12.75" customHeight="1">
      <c r="A189" s="10"/>
      <c r="B189" s="10"/>
      <c r="C189" s="58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59"/>
      <c r="V189" s="10"/>
      <c r="W189" s="10"/>
      <c r="X189" s="10"/>
      <c r="Y189" s="10"/>
      <c r="Z189" s="10"/>
    </row>
    <row r="190" spans="1:26" ht="12.75" customHeight="1">
      <c r="A190" s="10"/>
      <c r="B190" s="10"/>
      <c r="C190" s="58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59"/>
      <c r="V190" s="10"/>
      <c r="W190" s="10"/>
      <c r="X190" s="10"/>
      <c r="Y190" s="10"/>
      <c r="Z190" s="10"/>
    </row>
    <row r="191" spans="1:26" ht="12.75" customHeight="1">
      <c r="A191" s="10"/>
      <c r="B191" s="10"/>
      <c r="C191" s="58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59"/>
      <c r="V191" s="10"/>
      <c r="W191" s="10"/>
      <c r="X191" s="10"/>
      <c r="Y191" s="10"/>
      <c r="Z191" s="10"/>
    </row>
    <row r="192" spans="1:26" ht="12.75" customHeight="1">
      <c r="A192" s="10"/>
      <c r="B192" s="10"/>
      <c r="C192" s="58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59"/>
      <c r="V192" s="10"/>
      <c r="W192" s="10"/>
      <c r="X192" s="10"/>
      <c r="Y192" s="10"/>
      <c r="Z192" s="10"/>
    </row>
    <row r="193" spans="1:26" ht="12.75" customHeight="1">
      <c r="A193" s="10"/>
      <c r="B193" s="10"/>
      <c r="C193" s="58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59"/>
      <c r="V193" s="10"/>
      <c r="W193" s="10"/>
      <c r="X193" s="10"/>
      <c r="Y193" s="10"/>
      <c r="Z193" s="10"/>
    </row>
    <row r="194" spans="1:26" ht="12.75" customHeight="1">
      <c r="A194" s="10"/>
      <c r="B194" s="10"/>
      <c r="C194" s="58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59"/>
      <c r="V194" s="10"/>
      <c r="W194" s="10"/>
      <c r="X194" s="10"/>
      <c r="Y194" s="10"/>
      <c r="Z194" s="10"/>
    </row>
    <row r="195" spans="1:26" ht="12.75" customHeight="1">
      <c r="A195" s="10"/>
      <c r="B195" s="10"/>
      <c r="C195" s="58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59"/>
      <c r="V195" s="10"/>
      <c r="W195" s="10"/>
      <c r="X195" s="10"/>
      <c r="Y195" s="10"/>
      <c r="Z195" s="10"/>
    </row>
    <row r="196" spans="1:26" ht="12.75" customHeight="1">
      <c r="A196" s="10"/>
      <c r="B196" s="10"/>
      <c r="C196" s="58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59"/>
      <c r="V196" s="10"/>
      <c r="W196" s="10"/>
      <c r="X196" s="10"/>
      <c r="Y196" s="10"/>
      <c r="Z196" s="10"/>
    </row>
    <row r="197" spans="1:26" ht="12.75" customHeight="1">
      <c r="A197" s="10"/>
      <c r="B197" s="10"/>
      <c r="C197" s="58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59"/>
      <c r="V197" s="10"/>
      <c r="W197" s="10"/>
      <c r="X197" s="10"/>
      <c r="Y197" s="10"/>
      <c r="Z197" s="10"/>
    </row>
    <row r="198" spans="1:26" ht="12.75" customHeight="1">
      <c r="A198" s="10"/>
      <c r="B198" s="10"/>
      <c r="C198" s="58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59"/>
      <c r="V198" s="10"/>
      <c r="W198" s="10"/>
      <c r="X198" s="10"/>
      <c r="Y198" s="10"/>
      <c r="Z198" s="10"/>
    </row>
    <row r="199" spans="1:26" ht="12.75" customHeight="1">
      <c r="A199" s="10"/>
      <c r="B199" s="10"/>
      <c r="C199" s="58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59"/>
      <c r="V199" s="10"/>
      <c r="W199" s="10"/>
      <c r="X199" s="10"/>
      <c r="Y199" s="10"/>
      <c r="Z199" s="10"/>
    </row>
    <row r="200" spans="1:26" ht="12.75" customHeight="1">
      <c r="A200" s="10"/>
      <c r="B200" s="10"/>
      <c r="C200" s="58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59"/>
      <c r="V200" s="10"/>
      <c r="W200" s="10"/>
      <c r="X200" s="10"/>
      <c r="Y200" s="10"/>
      <c r="Z200" s="10"/>
    </row>
    <row r="201" spans="1:26" ht="12.75" customHeight="1">
      <c r="A201" s="10"/>
      <c r="B201" s="10"/>
      <c r="C201" s="58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59"/>
      <c r="V201" s="10"/>
      <c r="W201" s="10"/>
      <c r="X201" s="10"/>
      <c r="Y201" s="10"/>
      <c r="Z201" s="10"/>
    </row>
    <row r="202" spans="1:26" ht="12.75" customHeight="1">
      <c r="A202" s="10"/>
      <c r="B202" s="10"/>
      <c r="C202" s="58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59"/>
      <c r="V202" s="10"/>
      <c r="W202" s="10"/>
      <c r="X202" s="10"/>
      <c r="Y202" s="10"/>
      <c r="Z202" s="10"/>
    </row>
    <row r="203" spans="1:26" ht="12.75" customHeight="1">
      <c r="A203" s="10"/>
      <c r="B203" s="10"/>
      <c r="C203" s="58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59"/>
      <c r="V203" s="10"/>
      <c r="W203" s="10"/>
      <c r="X203" s="10"/>
      <c r="Y203" s="10"/>
      <c r="Z203" s="10"/>
    </row>
    <row r="204" spans="1:26" ht="12.75" customHeight="1">
      <c r="A204" s="10"/>
      <c r="B204" s="10"/>
      <c r="C204" s="58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59"/>
      <c r="V204" s="10"/>
      <c r="W204" s="10"/>
      <c r="X204" s="10"/>
      <c r="Y204" s="10"/>
      <c r="Z204" s="10"/>
    </row>
    <row r="205" spans="1:26" ht="12.75" customHeight="1">
      <c r="A205" s="10"/>
      <c r="B205" s="10"/>
      <c r="C205" s="58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59"/>
      <c r="V205" s="10"/>
      <c r="W205" s="10"/>
      <c r="X205" s="10"/>
      <c r="Y205" s="10"/>
      <c r="Z205" s="10"/>
    </row>
    <row r="206" spans="1:26" ht="12.75" customHeight="1">
      <c r="A206" s="10"/>
      <c r="B206" s="10"/>
      <c r="C206" s="58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59"/>
      <c r="V206" s="10"/>
      <c r="W206" s="10"/>
      <c r="X206" s="10"/>
      <c r="Y206" s="10"/>
      <c r="Z206" s="10"/>
    </row>
    <row r="207" spans="1:26" ht="12.75" customHeight="1">
      <c r="A207" s="10"/>
      <c r="B207" s="10"/>
      <c r="C207" s="58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59"/>
      <c r="V207" s="10"/>
      <c r="W207" s="10"/>
      <c r="X207" s="10"/>
      <c r="Y207" s="10"/>
      <c r="Z207" s="10"/>
    </row>
    <row r="208" spans="1:26" ht="12.75" customHeight="1">
      <c r="A208" s="10"/>
      <c r="B208" s="10"/>
      <c r="C208" s="58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59"/>
      <c r="V208" s="10"/>
      <c r="W208" s="10"/>
      <c r="X208" s="10"/>
      <c r="Y208" s="10"/>
      <c r="Z208" s="10"/>
    </row>
    <row r="209" spans="1:26" ht="12.75" customHeight="1">
      <c r="A209" s="10"/>
      <c r="B209" s="10"/>
      <c r="C209" s="58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59"/>
      <c r="V209" s="10"/>
      <c r="W209" s="10"/>
      <c r="X209" s="10"/>
      <c r="Y209" s="10"/>
      <c r="Z209" s="10"/>
    </row>
    <row r="210" spans="1:26" ht="12.75" customHeight="1">
      <c r="A210" s="10"/>
      <c r="B210" s="10"/>
      <c r="C210" s="58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59"/>
      <c r="V210" s="10"/>
      <c r="W210" s="10"/>
      <c r="X210" s="10"/>
      <c r="Y210" s="10"/>
      <c r="Z210" s="10"/>
    </row>
    <row r="211" spans="1:26" ht="12.75" customHeight="1">
      <c r="A211" s="10"/>
      <c r="B211" s="10"/>
      <c r="C211" s="58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59"/>
      <c r="V211" s="10"/>
      <c r="W211" s="10"/>
      <c r="X211" s="10"/>
      <c r="Y211" s="10"/>
      <c r="Z211" s="10"/>
    </row>
    <row r="212" spans="1:26" ht="12.75" customHeight="1">
      <c r="A212" s="10"/>
      <c r="B212" s="10"/>
      <c r="C212" s="58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59"/>
      <c r="V212" s="10"/>
      <c r="W212" s="10"/>
      <c r="X212" s="10"/>
      <c r="Y212" s="10"/>
      <c r="Z212" s="10"/>
    </row>
    <row r="213" spans="1:26" ht="12.75" customHeight="1">
      <c r="A213" s="10"/>
      <c r="B213" s="10"/>
      <c r="C213" s="58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59"/>
      <c r="V213" s="10"/>
      <c r="W213" s="10"/>
      <c r="X213" s="10"/>
      <c r="Y213" s="10"/>
      <c r="Z213" s="10"/>
    </row>
    <row r="214" spans="1:26" ht="12.75" customHeight="1">
      <c r="A214" s="10"/>
      <c r="B214" s="10"/>
      <c r="C214" s="58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59"/>
      <c r="V214" s="10"/>
      <c r="W214" s="10"/>
      <c r="X214" s="10"/>
      <c r="Y214" s="10"/>
      <c r="Z214" s="10"/>
    </row>
    <row r="215" spans="1:26" ht="12.75" customHeight="1">
      <c r="A215" s="10"/>
      <c r="B215" s="10"/>
      <c r="C215" s="58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59"/>
      <c r="V215" s="10"/>
      <c r="W215" s="10"/>
      <c r="X215" s="10"/>
      <c r="Y215" s="10"/>
      <c r="Z215" s="10"/>
    </row>
    <row r="216" spans="1:26" ht="12.75" customHeight="1">
      <c r="A216" s="10"/>
      <c r="B216" s="10"/>
      <c r="C216" s="58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59"/>
      <c r="V216" s="10"/>
      <c r="W216" s="10"/>
      <c r="X216" s="10"/>
      <c r="Y216" s="10"/>
      <c r="Z216" s="10"/>
    </row>
    <row r="217" spans="1:26" ht="12.75" customHeight="1">
      <c r="A217" s="10"/>
      <c r="B217" s="10"/>
      <c r="C217" s="58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59"/>
      <c r="V217" s="10"/>
      <c r="W217" s="10"/>
      <c r="X217" s="10"/>
      <c r="Y217" s="10"/>
      <c r="Z217" s="10"/>
    </row>
    <row r="218" spans="1:26" ht="12.75" customHeight="1">
      <c r="A218" s="10"/>
      <c r="B218" s="10"/>
      <c r="C218" s="58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59"/>
      <c r="V218" s="10"/>
      <c r="W218" s="10"/>
      <c r="X218" s="10"/>
      <c r="Y218" s="10"/>
      <c r="Z218" s="10"/>
    </row>
    <row r="219" spans="1:26" ht="12.75" customHeight="1">
      <c r="A219" s="10"/>
      <c r="B219" s="10"/>
      <c r="C219" s="58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59"/>
      <c r="V219" s="10"/>
      <c r="W219" s="10"/>
      <c r="X219" s="10"/>
      <c r="Y219" s="10"/>
      <c r="Z219" s="10"/>
    </row>
    <row r="220" spans="1:26" ht="12.75" customHeight="1">
      <c r="A220" s="10"/>
      <c r="B220" s="10"/>
      <c r="C220" s="58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59"/>
      <c r="V220" s="10"/>
      <c r="W220" s="10"/>
      <c r="X220" s="10"/>
      <c r="Y220" s="10"/>
      <c r="Z220" s="10"/>
    </row>
    <row r="221" spans="1:26" ht="12.75" customHeight="1">
      <c r="A221" s="10"/>
      <c r="B221" s="10"/>
      <c r="C221" s="58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59"/>
      <c r="V221" s="10"/>
      <c r="W221" s="10"/>
      <c r="X221" s="10"/>
      <c r="Y221" s="10"/>
      <c r="Z221" s="10"/>
    </row>
    <row r="222" spans="1:26" ht="12.75" customHeight="1">
      <c r="A222" s="10"/>
      <c r="B222" s="10"/>
      <c r="C222" s="58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59"/>
      <c r="V222" s="10"/>
      <c r="W222" s="10"/>
      <c r="X222" s="10"/>
      <c r="Y222" s="10"/>
      <c r="Z222" s="10"/>
    </row>
    <row r="223" spans="1:26" ht="12.75" customHeight="1">
      <c r="A223" s="10"/>
      <c r="B223" s="10"/>
      <c r="C223" s="58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59"/>
      <c r="V223" s="10"/>
      <c r="W223" s="10"/>
      <c r="X223" s="10"/>
      <c r="Y223" s="10"/>
      <c r="Z223" s="10"/>
    </row>
    <row r="224" spans="1:26" ht="12.75" customHeight="1">
      <c r="A224" s="10"/>
      <c r="B224" s="10"/>
      <c r="C224" s="58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59"/>
      <c r="V224" s="10"/>
      <c r="W224" s="10"/>
      <c r="X224" s="10"/>
      <c r="Y224" s="10"/>
      <c r="Z224" s="10"/>
    </row>
    <row r="225" spans="1:26" ht="12.75" customHeight="1">
      <c r="A225" s="10"/>
      <c r="B225" s="10"/>
      <c r="C225" s="58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59"/>
      <c r="V225" s="10"/>
      <c r="W225" s="10"/>
      <c r="X225" s="10"/>
      <c r="Y225" s="10"/>
      <c r="Z225" s="10"/>
    </row>
    <row r="226" spans="1:26" ht="12.75" customHeight="1">
      <c r="A226" s="10"/>
      <c r="B226" s="10"/>
      <c r="C226" s="58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59"/>
      <c r="V226" s="10"/>
      <c r="W226" s="10"/>
      <c r="X226" s="10"/>
      <c r="Y226" s="10"/>
      <c r="Z226" s="10"/>
    </row>
    <row r="227" spans="1:26" ht="12.75" customHeight="1">
      <c r="A227" s="10"/>
      <c r="B227" s="10"/>
      <c r="C227" s="58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59"/>
      <c r="V227" s="10"/>
      <c r="W227" s="10"/>
      <c r="X227" s="10"/>
      <c r="Y227" s="10"/>
      <c r="Z227" s="10"/>
    </row>
    <row r="228" spans="1:26" ht="12.75" customHeight="1">
      <c r="A228" s="10"/>
      <c r="B228" s="10"/>
      <c r="C228" s="58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59"/>
      <c r="V228" s="10"/>
      <c r="W228" s="10"/>
      <c r="X228" s="10"/>
      <c r="Y228" s="10"/>
      <c r="Z228" s="10"/>
    </row>
    <row r="229" spans="1:26" ht="12.75" customHeight="1">
      <c r="A229" s="10"/>
      <c r="B229" s="10"/>
      <c r="C229" s="58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59"/>
      <c r="V229" s="10"/>
      <c r="W229" s="10"/>
      <c r="X229" s="10"/>
      <c r="Y229" s="10"/>
      <c r="Z229" s="10"/>
    </row>
    <row r="230" spans="1:26" ht="12.75" customHeight="1">
      <c r="A230" s="10"/>
      <c r="B230" s="10"/>
      <c r="C230" s="58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59"/>
      <c r="V230" s="10"/>
      <c r="W230" s="10"/>
      <c r="X230" s="10"/>
      <c r="Y230" s="10"/>
      <c r="Z230" s="10"/>
    </row>
    <row r="231" spans="1:26" ht="12.75" customHeight="1">
      <c r="A231" s="10"/>
      <c r="B231" s="10"/>
      <c r="C231" s="58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59"/>
      <c r="V231" s="10"/>
      <c r="W231" s="10"/>
      <c r="X231" s="10"/>
      <c r="Y231" s="10"/>
      <c r="Z231" s="10"/>
    </row>
    <row r="232" spans="1:26" ht="12.75" customHeight="1">
      <c r="A232" s="10"/>
      <c r="B232" s="10"/>
      <c r="C232" s="58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59"/>
      <c r="V232" s="10"/>
      <c r="W232" s="10"/>
      <c r="X232" s="10"/>
      <c r="Y232" s="10"/>
      <c r="Z232" s="10"/>
    </row>
    <row r="233" spans="1:26" ht="12.75" customHeight="1">
      <c r="A233" s="10"/>
      <c r="B233" s="10"/>
      <c r="C233" s="58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59"/>
      <c r="V233" s="10"/>
      <c r="W233" s="10"/>
      <c r="X233" s="10"/>
      <c r="Y233" s="10"/>
      <c r="Z233" s="10"/>
    </row>
    <row r="234" spans="1:26" ht="12.75" customHeight="1">
      <c r="A234" s="10"/>
      <c r="B234" s="10"/>
      <c r="C234" s="58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59"/>
      <c r="V234" s="10"/>
      <c r="W234" s="10"/>
      <c r="X234" s="10"/>
      <c r="Y234" s="10"/>
      <c r="Z234" s="10"/>
    </row>
    <row r="235" spans="1:26" ht="12.75" customHeight="1">
      <c r="A235" s="10"/>
      <c r="B235" s="10"/>
      <c r="C235" s="58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59"/>
      <c r="V235" s="10"/>
      <c r="W235" s="10"/>
      <c r="X235" s="10"/>
      <c r="Y235" s="10"/>
      <c r="Z235" s="10"/>
    </row>
    <row r="236" spans="1:26" ht="12.75" customHeight="1">
      <c r="A236" s="10"/>
      <c r="B236" s="10"/>
      <c r="C236" s="58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59"/>
      <c r="V236" s="10"/>
      <c r="W236" s="10"/>
      <c r="X236" s="10"/>
      <c r="Y236" s="10"/>
      <c r="Z236" s="10"/>
    </row>
    <row r="237" spans="1:26" ht="12.75" customHeight="1">
      <c r="A237" s="10"/>
      <c r="B237" s="10"/>
      <c r="C237" s="58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59"/>
      <c r="V237" s="10"/>
      <c r="W237" s="10"/>
      <c r="X237" s="10"/>
      <c r="Y237" s="10"/>
      <c r="Z237" s="10"/>
    </row>
    <row r="238" spans="1:26" ht="12.75" customHeight="1">
      <c r="A238" s="10"/>
      <c r="B238" s="10"/>
      <c r="C238" s="58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59"/>
      <c r="V238" s="10"/>
      <c r="W238" s="10"/>
      <c r="X238" s="10"/>
      <c r="Y238" s="10"/>
      <c r="Z238" s="10"/>
    </row>
    <row r="239" spans="1:26" ht="12.75" customHeight="1">
      <c r="A239" s="10"/>
      <c r="B239" s="10"/>
      <c r="C239" s="58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59"/>
      <c r="V239" s="10"/>
      <c r="W239" s="10"/>
      <c r="X239" s="10"/>
      <c r="Y239" s="10"/>
      <c r="Z239" s="10"/>
    </row>
    <row r="240" spans="1:26" ht="12.75" customHeight="1">
      <c r="A240" s="10"/>
      <c r="B240" s="10"/>
      <c r="C240" s="58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59"/>
      <c r="V240" s="10"/>
      <c r="W240" s="10"/>
      <c r="X240" s="10"/>
      <c r="Y240" s="10"/>
      <c r="Z240" s="10"/>
    </row>
    <row r="241" spans="1:26" ht="12.75" customHeight="1">
      <c r="A241" s="10"/>
      <c r="B241" s="10"/>
      <c r="C241" s="58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59"/>
      <c r="V241" s="10"/>
      <c r="W241" s="10"/>
      <c r="X241" s="10"/>
      <c r="Y241" s="10"/>
      <c r="Z241" s="10"/>
    </row>
    <row r="242" spans="1:26" ht="12.75" customHeight="1">
      <c r="A242" s="10"/>
      <c r="B242" s="10"/>
      <c r="C242" s="58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59"/>
      <c r="V242" s="10"/>
      <c r="W242" s="10"/>
      <c r="X242" s="10"/>
      <c r="Y242" s="10"/>
      <c r="Z242" s="10"/>
    </row>
    <row r="243" spans="1:26" ht="12.75" customHeight="1">
      <c r="A243" s="10"/>
      <c r="B243" s="10"/>
      <c r="C243" s="58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59"/>
      <c r="V243" s="10"/>
      <c r="W243" s="10"/>
      <c r="X243" s="10"/>
      <c r="Y243" s="10"/>
      <c r="Z243" s="10"/>
    </row>
    <row r="244" spans="1:26" ht="12.75" customHeight="1">
      <c r="A244" s="10"/>
      <c r="B244" s="10"/>
      <c r="C244" s="58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59"/>
      <c r="V244" s="10"/>
      <c r="W244" s="10"/>
      <c r="X244" s="10"/>
      <c r="Y244" s="10"/>
      <c r="Z244" s="10"/>
    </row>
    <row r="245" spans="1:26" ht="12.75" customHeight="1">
      <c r="A245" s="10"/>
      <c r="B245" s="10"/>
      <c r="C245" s="58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59"/>
      <c r="V245" s="10"/>
      <c r="W245" s="10"/>
      <c r="X245" s="10"/>
      <c r="Y245" s="10"/>
      <c r="Z245" s="10"/>
    </row>
    <row r="246" spans="1:26" ht="12.75" customHeight="1">
      <c r="A246" s="10"/>
      <c r="B246" s="10"/>
      <c r="C246" s="58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59"/>
      <c r="V246" s="10"/>
      <c r="W246" s="10"/>
      <c r="X246" s="10"/>
      <c r="Y246" s="10"/>
      <c r="Z246" s="10"/>
    </row>
    <row r="247" spans="1:26" ht="12.75" customHeight="1">
      <c r="A247" s="10"/>
      <c r="B247" s="10"/>
      <c r="C247" s="58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59"/>
      <c r="V247" s="10"/>
      <c r="W247" s="10"/>
      <c r="X247" s="10"/>
      <c r="Y247" s="10"/>
      <c r="Z247" s="10"/>
    </row>
    <row r="248" spans="1:26" ht="12.75" customHeight="1">
      <c r="A248" s="10"/>
      <c r="B248" s="10"/>
      <c r="C248" s="58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59"/>
      <c r="V248" s="10"/>
      <c r="W248" s="10"/>
      <c r="X248" s="10"/>
      <c r="Y248" s="10"/>
      <c r="Z248" s="10"/>
    </row>
    <row r="249" spans="1:26" ht="12.75" customHeight="1">
      <c r="A249" s="10"/>
      <c r="B249" s="10"/>
      <c r="C249" s="58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59"/>
      <c r="V249" s="10"/>
      <c r="W249" s="10"/>
      <c r="X249" s="10"/>
      <c r="Y249" s="10"/>
      <c r="Z249" s="10"/>
    </row>
    <row r="250" spans="1:26" ht="12.75" customHeight="1">
      <c r="A250" s="10"/>
      <c r="B250" s="10"/>
      <c r="C250" s="58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59"/>
      <c r="V250" s="10"/>
      <c r="W250" s="10"/>
      <c r="X250" s="10"/>
      <c r="Y250" s="10"/>
      <c r="Z250" s="10"/>
    </row>
    <row r="251" spans="1:26" ht="12.75" customHeight="1">
      <c r="A251" s="10"/>
      <c r="B251" s="10"/>
      <c r="C251" s="58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59"/>
      <c r="V251" s="10"/>
      <c r="W251" s="10"/>
      <c r="X251" s="10"/>
      <c r="Y251" s="10"/>
      <c r="Z251" s="10"/>
    </row>
    <row r="252" spans="1:26" ht="12.75" customHeight="1">
      <c r="A252" s="10"/>
      <c r="B252" s="10"/>
      <c r="C252" s="58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59"/>
      <c r="V252" s="10"/>
      <c r="W252" s="10"/>
      <c r="X252" s="10"/>
      <c r="Y252" s="10"/>
      <c r="Z252" s="10"/>
    </row>
    <row r="253" spans="1:26" ht="12.75" customHeight="1">
      <c r="A253" s="10"/>
      <c r="B253" s="10"/>
      <c r="C253" s="58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59"/>
      <c r="V253" s="10"/>
      <c r="W253" s="10"/>
      <c r="X253" s="10"/>
      <c r="Y253" s="10"/>
      <c r="Z253" s="10"/>
    </row>
    <row r="254" spans="1:26" ht="12.75" customHeight="1">
      <c r="A254" s="10"/>
      <c r="B254" s="10"/>
      <c r="C254" s="58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59"/>
      <c r="V254" s="10"/>
      <c r="W254" s="10"/>
      <c r="X254" s="10"/>
      <c r="Y254" s="10"/>
      <c r="Z254" s="10"/>
    </row>
    <row r="255" spans="1:26" ht="12.75" customHeight="1">
      <c r="A255" s="10"/>
      <c r="B255" s="10"/>
      <c r="C255" s="58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59"/>
      <c r="V255" s="10"/>
      <c r="W255" s="10"/>
      <c r="X255" s="10"/>
      <c r="Y255" s="10"/>
      <c r="Z255" s="10"/>
    </row>
    <row r="256" spans="1:26" ht="12.75" customHeight="1">
      <c r="A256" s="10"/>
      <c r="B256" s="10"/>
      <c r="C256" s="58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59"/>
      <c r="V256" s="10"/>
      <c r="W256" s="10"/>
      <c r="X256" s="10"/>
      <c r="Y256" s="10"/>
      <c r="Z256" s="10"/>
    </row>
    <row r="257" spans="1:26" ht="12.75" customHeight="1">
      <c r="A257" s="10"/>
      <c r="B257" s="10"/>
      <c r="C257" s="58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59"/>
      <c r="V257" s="10"/>
      <c r="W257" s="10"/>
      <c r="X257" s="10"/>
      <c r="Y257" s="10"/>
      <c r="Z257" s="10"/>
    </row>
    <row r="258" spans="1:26" ht="12.75" customHeight="1">
      <c r="A258" s="10"/>
      <c r="B258" s="10"/>
      <c r="C258" s="58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59"/>
      <c r="V258" s="10"/>
      <c r="W258" s="10"/>
      <c r="X258" s="10"/>
      <c r="Y258" s="10"/>
      <c r="Z258" s="10"/>
    </row>
    <row r="259" spans="1:26" ht="12.75" customHeight="1">
      <c r="A259" s="10"/>
      <c r="B259" s="10"/>
      <c r="C259" s="58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59"/>
      <c r="V259" s="10"/>
      <c r="W259" s="10"/>
      <c r="X259" s="10"/>
      <c r="Y259" s="10"/>
      <c r="Z259" s="10"/>
    </row>
    <row r="260" spans="1:26" ht="12.75" customHeight="1">
      <c r="A260" s="10"/>
      <c r="B260" s="10"/>
      <c r="C260" s="58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59"/>
      <c r="V260" s="10"/>
      <c r="W260" s="10"/>
      <c r="X260" s="10"/>
      <c r="Y260" s="10"/>
      <c r="Z260" s="10"/>
    </row>
    <row r="261" spans="1:26" ht="12.75" customHeight="1">
      <c r="A261" s="10"/>
      <c r="B261" s="10"/>
      <c r="C261" s="58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59"/>
      <c r="V261" s="10"/>
      <c r="W261" s="10"/>
      <c r="X261" s="10"/>
      <c r="Y261" s="10"/>
      <c r="Z261" s="10"/>
    </row>
    <row r="262" spans="1:26" ht="12.75" customHeight="1">
      <c r="A262" s="10"/>
      <c r="B262" s="10"/>
      <c r="C262" s="58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59"/>
      <c r="V262" s="10"/>
      <c r="W262" s="10"/>
      <c r="X262" s="10"/>
      <c r="Y262" s="10"/>
      <c r="Z262" s="10"/>
    </row>
    <row r="263" spans="1:26" ht="12.75" customHeight="1">
      <c r="A263" s="10"/>
      <c r="B263" s="10"/>
      <c r="C263" s="58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59"/>
      <c r="V263" s="10"/>
      <c r="W263" s="10"/>
      <c r="X263" s="10"/>
      <c r="Y263" s="10"/>
      <c r="Z263" s="10"/>
    </row>
    <row r="264" spans="1:26" ht="12.75" customHeight="1">
      <c r="A264" s="10"/>
      <c r="B264" s="10"/>
      <c r="C264" s="58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59"/>
      <c r="V264" s="10"/>
      <c r="W264" s="10"/>
      <c r="X264" s="10"/>
      <c r="Y264" s="10"/>
      <c r="Z264" s="10"/>
    </row>
    <row r="265" spans="1:26" ht="12.75" customHeight="1">
      <c r="A265" s="10"/>
      <c r="B265" s="10"/>
      <c r="C265" s="58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59"/>
      <c r="V265" s="10"/>
      <c r="W265" s="10"/>
      <c r="X265" s="10"/>
      <c r="Y265" s="10"/>
      <c r="Z265" s="10"/>
    </row>
    <row r="266" spans="1:26" ht="12.75" customHeight="1">
      <c r="A266" s="10"/>
      <c r="B266" s="10"/>
      <c r="C266" s="58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59"/>
      <c r="V266" s="10"/>
      <c r="W266" s="10"/>
      <c r="X266" s="10"/>
      <c r="Y266" s="10"/>
      <c r="Z266" s="10"/>
    </row>
    <row r="267" spans="1:26" ht="12.75" customHeight="1">
      <c r="A267" s="10"/>
      <c r="B267" s="10"/>
      <c r="C267" s="58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59"/>
      <c r="V267" s="10"/>
      <c r="W267" s="10"/>
      <c r="X267" s="10"/>
      <c r="Y267" s="10"/>
      <c r="Z267" s="10"/>
    </row>
    <row r="268" spans="1:26" ht="12.75" customHeight="1">
      <c r="A268" s="10"/>
      <c r="B268" s="10"/>
      <c r="C268" s="58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59"/>
      <c r="V268" s="10"/>
      <c r="W268" s="10"/>
      <c r="X268" s="10"/>
      <c r="Y268" s="10"/>
      <c r="Z268" s="10"/>
    </row>
    <row r="269" spans="1:26" ht="12.75" customHeight="1">
      <c r="A269" s="10"/>
      <c r="B269" s="10"/>
      <c r="C269" s="58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59"/>
      <c r="V269" s="10"/>
      <c r="W269" s="10"/>
      <c r="X269" s="10"/>
      <c r="Y269" s="10"/>
      <c r="Z269" s="10"/>
    </row>
    <row r="270" spans="1:26" ht="12.75" customHeight="1">
      <c r="A270" s="10"/>
      <c r="B270" s="10"/>
      <c r="C270" s="58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59"/>
      <c r="V270" s="10"/>
      <c r="W270" s="10"/>
      <c r="X270" s="10"/>
      <c r="Y270" s="10"/>
      <c r="Z270" s="10"/>
    </row>
    <row r="271" spans="1:26" ht="12.75" customHeight="1">
      <c r="A271" s="10"/>
      <c r="B271" s="10"/>
      <c r="C271" s="58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59"/>
      <c r="V271" s="10"/>
      <c r="W271" s="10"/>
      <c r="X271" s="10"/>
      <c r="Y271" s="10"/>
      <c r="Z271" s="10"/>
    </row>
    <row r="272" spans="1:26" ht="12.75" customHeight="1">
      <c r="A272" s="10"/>
      <c r="B272" s="10"/>
      <c r="C272" s="58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59"/>
      <c r="V272" s="10"/>
      <c r="W272" s="10"/>
      <c r="X272" s="10"/>
      <c r="Y272" s="10"/>
      <c r="Z272" s="10"/>
    </row>
    <row r="273" spans="1:26" ht="12.75" customHeight="1">
      <c r="A273" s="10"/>
      <c r="B273" s="10"/>
      <c r="C273" s="58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59"/>
      <c r="V273" s="10"/>
      <c r="W273" s="10"/>
      <c r="X273" s="10"/>
      <c r="Y273" s="10"/>
      <c r="Z273" s="10"/>
    </row>
    <row r="274" spans="1:26" ht="12.75" customHeight="1">
      <c r="A274" s="10"/>
      <c r="B274" s="10"/>
      <c r="C274" s="58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59"/>
      <c r="V274" s="10"/>
      <c r="W274" s="10"/>
      <c r="X274" s="10"/>
      <c r="Y274" s="10"/>
      <c r="Z274" s="10"/>
    </row>
    <row r="275" spans="1:26" ht="12.75" customHeight="1">
      <c r="A275" s="10"/>
      <c r="B275" s="10"/>
      <c r="C275" s="58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59"/>
      <c r="V275" s="10"/>
      <c r="W275" s="10"/>
      <c r="X275" s="10"/>
      <c r="Y275" s="10"/>
      <c r="Z275" s="10"/>
    </row>
    <row r="276" spans="1:26" ht="12.75" customHeight="1">
      <c r="A276" s="10"/>
      <c r="B276" s="10"/>
      <c r="C276" s="58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59"/>
      <c r="V276" s="10"/>
      <c r="W276" s="10"/>
      <c r="X276" s="10"/>
      <c r="Y276" s="10"/>
      <c r="Z276" s="10"/>
    </row>
    <row r="277" spans="1:26" ht="12.75" customHeight="1">
      <c r="A277" s="10"/>
      <c r="B277" s="10"/>
      <c r="C277" s="58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59"/>
      <c r="V277" s="10"/>
      <c r="W277" s="10"/>
      <c r="X277" s="10"/>
      <c r="Y277" s="10"/>
      <c r="Z277" s="10"/>
    </row>
    <row r="278" spans="1:26" ht="12.75" customHeight="1">
      <c r="A278" s="10"/>
      <c r="B278" s="10"/>
      <c r="C278" s="58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59"/>
      <c r="V278" s="10"/>
      <c r="W278" s="10"/>
      <c r="X278" s="10"/>
      <c r="Y278" s="10"/>
      <c r="Z278" s="10"/>
    </row>
    <row r="279" spans="1:26" ht="12.75" customHeight="1">
      <c r="A279" s="10"/>
      <c r="B279" s="10"/>
      <c r="C279" s="58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59"/>
      <c r="V279" s="10"/>
      <c r="W279" s="10"/>
      <c r="X279" s="10"/>
      <c r="Y279" s="10"/>
      <c r="Z279" s="10"/>
    </row>
    <row r="280" spans="1:26" ht="12.75" customHeight="1">
      <c r="A280" s="10"/>
      <c r="B280" s="10"/>
      <c r="C280" s="58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59"/>
      <c r="V280" s="10"/>
      <c r="W280" s="10"/>
      <c r="X280" s="10"/>
      <c r="Y280" s="10"/>
      <c r="Z280" s="10"/>
    </row>
    <row r="281" spans="1:26" ht="12.75" customHeight="1">
      <c r="A281" s="10"/>
      <c r="B281" s="10"/>
      <c r="C281" s="58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59"/>
      <c r="V281" s="10"/>
      <c r="W281" s="10"/>
      <c r="X281" s="10"/>
      <c r="Y281" s="10"/>
      <c r="Z281" s="10"/>
    </row>
    <row r="282" spans="1:26" ht="12.75" customHeight="1">
      <c r="A282" s="10"/>
      <c r="B282" s="10"/>
      <c r="C282" s="58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59"/>
      <c r="V282" s="10"/>
      <c r="W282" s="10"/>
      <c r="X282" s="10"/>
      <c r="Y282" s="10"/>
      <c r="Z282" s="10"/>
    </row>
    <row r="283" spans="1:26" ht="12.75" customHeight="1">
      <c r="A283" s="10"/>
      <c r="B283" s="10"/>
      <c r="C283" s="58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59"/>
      <c r="V283" s="10"/>
      <c r="W283" s="10"/>
      <c r="X283" s="10"/>
      <c r="Y283" s="10"/>
      <c r="Z283" s="10"/>
    </row>
    <row r="284" spans="1:26" ht="12.75" customHeight="1">
      <c r="A284" s="10"/>
      <c r="B284" s="10"/>
      <c r="C284" s="58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59"/>
      <c r="V284" s="10"/>
      <c r="W284" s="10"/>
      <c r="X284" s="10"/>
      <c r="Y284" s="10"/>
      <c r="Z284" s="10"/>
    </row>
    <row r="285" spans="1:26" ht="12.75" customHeight="1">
      <c r="A285" s="10"/>
      <c r="B285" s="10"/>
      <c r="C285" s="58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59"/>
      <c r="V285" s="10"/>
      <c r="W285" s="10"/>
      <c r="X285" s="10"/>
      <c r="Y285" s="10"/>
      <c r="Z285" s="10"/>
    </row>
    <row r="286" spans="1:26" ht="12.75" customHeight="1">
      <c r="A286" s="10"/>
      <c r="B286" s="10"/>
      <c r="C286" s="58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59"/>
      <c r="V286" s="10"/>
      <c r="W286" s="10"/>
      <c r="X286" s="10"/>
      <c r="Y286" s="10"/>
      <c r="Z286" s="10"/>
    </row>
    <row r="287" spans="1:26" ht="12.75" customHeight="1">
      <c r="A287" s="10"/>
      <c r="B287" s="10"/>
      <c r="C287" s="58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59"/>
      <c r="V287" s="10"/>
      <c r="W287" s="10"/>
      <c r="X287" s="10"/>
      <c r="Y287" s="10"/>
      <c r="Z287" s="10"/>
    </row>
    <row r="288" spans="1:26" ht="12.75" customHeight="1">
      <c r="A288" s="10"/>
      <c r="B288" s="10"/>
      <c r="C288" s="58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59"/>
      <c r="V288" s="10"/>
      <c r="W288" s="10"/>
      <c r="X288" s="10"/>
      <c r="Y288" s="10"/>
      <c r="Z288" s="10"/>
    </row>
    <row r="289" spans="1:26" ht="12.75" customHeight="1">
      <c r="A289" s="10"/>
      <c r="B289" s="10"/>
      <c r="C289" s="58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59"/>
      <c r="V289" s="10"/>
      <c r="W289" s="10"/>
      <c r="X289" s="10"/>
      <c r="Y289" s="10"/>
      <c r="Z289" s="10"/>
    </row>
    <row r="290" spans="1:26" ht="12.75" customHeight="1">
      <c r="A290" s="10"/>
      <c r="B290" s="10"/>
      <c r="C290" s="58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59"/>
      <c r="V290" s="10"/>
      <c r="W290" s="10"/>
      <c r="X290" s="10"/>
      <c r="Y290" s="10"/>
      <c r="Z290" s="10"/>
    </row>
    <row r="291" spans="1:26" ht="12.75" customHeight="1">
      <c r="A291" s="10"/>
      <c r="B291" s="10"/>
      <c r="C291" s="58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59"/>
      <c r="V291" s="10"/>
      <c r="W291" s="10"/>
      <c r="X291" s="10"/>
      <c r="Y291" s="10"/>
      <c r="Z291" s="10"/>
    </row>
    <row r="292" spans="1:26" ht="12.75" customHeight="1">
      <c r="A292" s="10"/>
      <c r="B292" s="10"/>
      <c r="C292" s="58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59"/>
      <c r="V292" s="10"/>
      <c r="W292" s="10"/>
      <c r="X292" s="10"/>
      <c r="Y292" s="10"/>
      <c r="Z292" s="10"/>
    </row>
    <row r="293" spans="1:26" ht="12.75" customHeight="1">
      <c r="A293" s="10"/>
      <c r="B293" s="10"/>
      <c r="C293" s="58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59"/>
      <c r="V293" s="10"/>
      <c r="W293" s="10"/>
      <c r="X293" s="10"/>
      <c r="Y293" s="10"/>
      <c r="Z293" s="10"/>
    </row>
    <row r="294" spans="1:26" ht="12.75" customHeight="1">
      <c r="A294" s="10"/>
      <c r="B294" s="10"/>
      <c r="C294" s="58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59"/>
      <c r="V294" s="10"/>
      <c r="W294" s="10"/>
      <c r="X294" s="10"/>
      <c r="Y294" s="10"/>
      <c r="Z294" s="10"/>
    </row>
    <row r="295" spans="1:26" ht="12.75" customHeight="1">
      <c r="A295" s="10"/>
      <c r="B295" s="10"/>
      <c r="C295" s="58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59"/>
      <c r="V295" s="10"/>
      <c r="W295" s="10"/>
      <c r="X295" s="10"/>
      <c r="Y295" s="10"/>
      <c r="Z295" s="10"/>
    </row>
    <row r="296" spans="1:26" ht="12.75" customHeight="1">
      <c r="A296" s="10"/>
      <c r="B296" s="10"/>
      <c r="C296" s="58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59"/>
      <c r="V296" s="10"/>
      <c r="W296" s="10"/>
      <c r="X296" s="10"/>
      <c r="Y296" s="10"/>
      <c r="Z296" s="10"/>
    </row>
    <row r="297" spans="1:26" ht="12.75" customHeight="1">
      <c r="A297" s="10"/>
      <c r="B297" s="10"/>
      <c r="C297" s="58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59"/>
      <c r="V297" s="10"/>
      <c r="W297" s="10"/>
      <c r="X297" s="10"/>
      <c r="Y297" s="10"/>
      <c r="Z297" s="10"/>
    </row>
    <row r="298" spans="1:26" ht="12.75" customHeight="1">
      <c r="A298" s="10"/>
      <c r="B298" s="10"/>
      <c r="C298" s="58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59"/>
      <c r="V298" s="10"/>
      <c r="W298" s="10"/>
      <c r="X298" s="10"/>
      <c r="Y298" s="10"/>
      <c r="Z298" s="10"/>
    </row>
    <row r="299" spans="1:26" ht="12.75" customHeight="1">
      <c r="A299" s="10"/>
      <c r="B299" s="10"/>
      <c r="C299" s="58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59"/>
      <c r="V299" s="10"/>
      <c r="W299" s="10"/>
      <c r="X299" s="10"/>
      <c r="Y299" s="10"/>
      <c r="Z299" s="10"/>
    </row>
    <row r="300" spans="1:26" ht="12.75" customHeight="1">
      <c r="A300" s="10"/>
      <c r="B300" s="10"/>
      <c r="C300" s="58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59"/>
      <c r="V300" s="10"/>
      <c r="W300" s="10"/>
      <c r="X300" s="10"/>
      <c r="Y300" s="10"/>
      <c r="Z300" s="10"/>
    </row>
    <row r="301" spans="1:26" ht="12.75" customHeight="1">
      <c r="A301" s="10"/>
      <c r="B301" s="10"/>
      <c r="C301" s="58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59"/>
      <c r="V301" s="10"/>
      <c r="W301" s="10"/>
      <c r="X301" s="10"/>
      <c r="Y301" s="10"/>
      <c r="Z301" s="10"/>
    </row>
    <row r="302" spans="1:26" ht="12.75" customHeight="1">
      <c r="A302" s="10"/>
      <c r="B302" s="10"/>
      <c r="C302" s="58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59"/>
      <c r="V302" s="10"/>
      <c r="W302" s="10"/>
      <c r="X302" s="10"/>
      <c r="Y302" s="10"/>
      <c r="Z302" s="10"/>
    </row>
    <row r="303" spans="1:26" ht="12.75" customHeight="1">
      <c r="A303" s="10"/>
      <c r="B303" s="10"/>
      <c r="C303" s="58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59"/>
      <c r="V303" s="10"/>
      <c r="W303" s="10"/>
      <c r="X303" s="10"/>
      <c r="Y303" s="10"/>
      <c r="Z303" s="10"/>
    </row>
    <row r="304" spans="1:26" ht="12.75" customHeight="1">
      <c r="A304" s="10"/>
      <c r="B304" s="10"/>
      <c r="C304" s="58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59"/>
      <c r="V304" s="10"/>
      <c r="W304" s="10"/>
      <c r="X304" s="10"/>
      <c r="Y304" s="10"/>
      <c r="Z304" s="10"/>
    </row>
    <row r="305" spans="1:26" ht="12.75" customHeight="1">
      <c r="A305" s="10"/>
      <c r="B305" s="10"/>
      <c r="C305" s="58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59"/>
      <c r="V305" s="10"/>
      <c r="W305" s="10"/>
      <c r="X305" s="10"/>
      <c r="Y305" s="10"/>
      <c r="Z305" s="10"/>
    </row>
    <row r="306" spans="1:26" ht="12.75" customHeight="1">
      <c r="A306" s="10"/>
      <c r="B306" s="10"/>
      <c r="C306" s="58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59"/>
      <c r="V306" s="10"/>
      <c r="W306" s="10"/>
      <c r="X306" s="10"/>
      <c r="Y306" s="10"/>
      <c r="Z306" s="10"/>
    </row>
    <row r="307" spans="1:26" ht="12.75" customHeight="1">
      <c r="A307" s="10"/>
      <c r="B307" s="10"/>
      <c r="C307" s="58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59"/>
      <c r="V307" s="10"/>
      <c r="W307" s="10"/>
      <c r="X307" s="10"/>
      <c r="Y307" s="10"/>
      <c r="Z307" s="10"/>
    </row>
    <row r="308" spans="1:26" ht="12.75" customHeight="1">
      <c r="A308" s="10"/>
      <c r="B308" s="10"/>
      <c r="C308" s="58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59"/>
      <c r="V308" s="10"/>
      <c r="W308" s="10"/>
      <c r="X308" s="10"/>
      <c r="Y308" s="10"/>
      <c r="Z308" s="10"/>
    </row>
    <row r="309" spans="1:26" ht="12.75" customHeight="1">
      <c r="A309" s="10"/>
      <c r="B309" s="10"/>
      <c r="C309" s="58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59"/>
      <c r="V309" s="10"/>
      <c r="W309" s="10"/>
      <c r="X309" s="10"/>
      <c r="Y309" s="10"/>
      <c r="Z309" s="10"/>
    </row>
    <row r="310" spans="1:26" ht="12.75" customHeight="1">
      <c r="A310" s="10"/>
      <c r="B310" s="10"/>
      <c r="C310" s="58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59"/>
      <c r="V310" s="10"/>
      <c r="W310" s="10"/>
      <c r="X310" s="10"/>
      <c r="Y310" s="10"/>
      <c r="Z310" s="10"/>
    </row>
    <row r="311" spans="1:26" ht="12.75" customHeight="1">
      <c r="A311" s="10"/>
      <c r="B311" s="10"/>
      <c r="C311" s="58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59"/>
      <c r="V311" s="10"/>
      <c r="W311" s="10"/>
      <c r="X311" s="10"/>
      <c r="Y311" s="10"/>
      <c r="Z311" s="10"/>
    </row>
    <row r="312" spans="1:26" ht="12.75" customHeight="1">
      <c r="A312" s="10"/>
      <c r="B312" s="10"/>
      <c r="C312" s="58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59"/>
      <c r="V312" s="10"/>
      <c r="W312" s="10"/>
      <c r="X312" s="10"/>
      <c r="Y312" s="10"/>
      <c r="Z312" s="10"/>
    </row>
    <row r="313" spans="1:26" ht="12.75" customHeight="1">
      <c r="A313" s="10"/>
      <c r="B313" s="10"/>
      <c r="C313" s="58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59"/>
      <c r="V313" s="10"/>
      <c r="W313" s="10"/>
      <c r="X313" s="10"/>
      <c r="Y313" s="10"/>
      <c r="Z313" s="10"/>
    </row>
    <row r="314" spans="1:26" ht="12.75" customHeight="1">
      <c r="A314" s="10"/>
      <c r="B314" s="10"/>
      <c r="C314" s="58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59"/>
      <c r="V314" s="10"/>
      <c r="W314" s="10"/>
      <c r="X314" s="10"/>
      <c r="Y314" s="10"/>
      <c r="Z314" s="10"/>
    </row>
    <row r="315" spans="1:26" ht="12.75" customHeight="1">
      <c r="A315" s="10"/>
      <c r="B315" s="10"/>
      <c r="C315" s="58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59"/>
      <c r="V315" s="10"/>
      <c r="W315" s="10"/>
      <c r="X315" s="10"/>
      <c r="Y315" s="10"/>
      <c r="Z315" s="10"/>
    </row>
    <row r="316" spans="1:26" ht="12.75" customHeight="1">
      <c r="A316" s="10"/>
      <c r="B316" s="10"/>
      <c r="C316" s="58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59"/>
      <c r="V316" s="10"/>
      <c r="W316" s="10"/>
      <c r="X316" s="10"/>
      <c r="Y316" s="10"/>
      <c r="Z316" s="10"/>
    </row>
    <row r="317" spans="1:26" ht="12.75" customHeight="1">
      <c r="A317" s="10"/>
      <c r="B317" s="10"/>
      <c r="C317" s="58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59"/>
      <c r="V317" s="10"/>
      <c r="W317" s="10"/>
      <c r="X317" s="10"/>
      <c r="Y317" s="10"/>
      <c r="Z317" s="10"/>
    </row>
    <row r="318" spans="1:26" ht="12.75" customHeight="1">
      <c r="A318" s="10"/>
      <c r="B318" s="10"/>
      <c r="C318" s="58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59"/>
      <c r="V318" s="10"/>
      <c r="W318" s="10"/>
      <c r="X318" s="10"/>
      <c r="Y318" s="10"/>
      <c r="Z318" s="10"/>
    </row>
    <row r="319" spans="1:26" ht="12.75" customHeight="1">
      <c r="A319" s="10"/>
      <c r="B319" s="10"/>
      <c r="C319" s="58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59"/>
      <c r="V319" s="10"/>
      <c r="W319" s="10"/>
      <c r="X319" s="10"/>
      <c r="Y319" s="10"/>
      <c r="Z319" s="10"/>
    </row>
    <row r="320" spans="1:26" ht="12.75" customHeight="1">
      <c r="A320" s="10"/>
      <c r="B320" s="10"/>
      <c r="C320" s="58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59"/>
      <c r="V320" s="10"/>
      <c r="W320" s="10"/>
      <c r="X320" s="10"/>
      <c r="Y320" s="10"/>
      <c r="Z320" s="10"/>
    </row>
    <row r="321" spans="1:26" ht="12.75" customHeight="1">
      <c r="A321" s="10"/>
      <c r="B321" s="10"/>
      <c r="C321" s="58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59"/>
      <c r="V321" s="10"/>
      <c r="W321" s="10"/>
      <c r="X321" s="10"/>
      <c r="Y321" s="10"/>
      <c r="Z321" s="10"/>
    </row>
    <row r="322" spans="1:26" ht="12.75" customHeight="1">
      <c r="A322" s="10"/>
      <c r="B322" s="10"/>
      <c r="C322" s="58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59"/>
      <c r="V322" s="10"/>
      <c r="W322" s="10"/>
      <c r="X322" s="10"/>
      <c r="Y322" s="10"/>
      <c r="Z322" s="10"/>
    </row>
    <row r="323" spans="1:26" ht="12.75" customHeight="1">
      <c r="A323" s="10"/>
      <c r="B323" s="10"/>
      <c r="C323" s="58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59"/>
      <c r="V323" s="10"/>
      <c r="W323" s="10"/>
      <c r="X323" s="10"/>
      <c r="Y323" s="10"/>
      <c r="Z323" s="10"/>
    </row>
    <row r="324" spans="1:26" ht="12.75" customHeight="1">
      <c r="A324" s="10"/>
      <c r="B324" s="10"/>
      <c r="C324" s="58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59"/>
      <c r="V324" s="10"/>
      <c r="W324" s="10"/>
      <c r="X324" s="10"/>
      <c r="Y324" s="10"/>
      <c r="Z324" s="10"/>
    </row>
    <row r="325" spans="1:26" ht="12.75" customHeight="1">
      <c r="A325" s="10"/>
      <c r="B325" s="10"/>
      <c r="C325" s="58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59"/>
      <c r="V325" s="10"/>
      <c r="W325" s="10"/>
      <c r="X325" s="10"/>
      <c r="Y325" s="10"/>
      <c r="Z325" s="10"/>
    </row>
    <row r="326" spans="1:26" ht="12.75" customHeight="1">
      <c r="A326" s="10"/>
      <c r="B326" s="10"/>
      <c r="C326" s="58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59"/>
      <c r="V326" s="10"/>
      <c r="W326" s="10"/>
      <c r="X326" s="10"/>
      <c r="Y326" s="10"/>
      <c r="Z326" s="10"/>
    </row>
    <row r="327" spans="1:26" ht="12.75" customHeight="1">
      <c r="A327" s="10"/>
      <c r="B327" s="10"/>
      <c r="C327" s="58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59"/>
      <c r="V327" s="10"/>
      <c r="W327" s="10"/>
      <c r="X327" s="10"/>
      <c r="Y327" s="10"/>
      <c r="Z327" s="10"/>
    </row>
    <row r="328" spans="1:26" ht="12.75" customHeight="1">
      <c r="A328" s="10"/>
      <c r="B328" s="10"/>
      <c r="C328" s="58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59"/>
      <c r="V328" s="10"/>
      <c r="W328" s="10"/>
      <c r="X328" s="10"/>
      <c r="Y328" s="10"/>
      <c r="Z328" s="10"/>
    </row>
    <row r="329" spans="1:26" ht="12.75" customHeight="1">
      <c r="A329" s="10"/>
      <c r="B329" s="10"/>
      <c r="C329" s="58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59"/>
      <c r="V329" s="10"/>
      <c r="W329" s="10"/>
      <c r="X329" s="10"/>
      <c r="Y329" s="10"/>
      <c r="Z329" s="10"/>
    </row>
    <row r="330" spans="1:26" ht="12.75" customHeight="1">
      <c r="A330" s="10"/>
      <c r="B330" s="10"/>
      <c r="C330" s="58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59"/>
      <c r="V330" s="10"/>
      <c r="W330" s="10"/>
      <c r="X330" s="10"/>
      <c r="Y330" s="10"/>
      <c r="Z330" s="10"/>
    </row>
    <row r="331" spans="1:26" ht="12.75" customHeight="1">
      <c r="A331" s="10"/>
      <c r="B331" s="10"/>
      <c r="C331" s="58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59"/>
      <c r="V331" s="10"/>
      <c r="W331" s="10"/>
      <c r="X331" s="10"/>
      <c r="Y331" s="10"/>
      <c r="Z331" s="10"/>
    </row>
    <row r="332" spans="1:26" ht="12.75" customHeight="1">
      <c r="A332" s="10"/>
      <c r="B332" s="10"/>
      <c r="C332" s="58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59"/>
      <c r="V332" s="10"/>
      <c r="W332" s="10"/>
      <c r="X332" s="10"/>
      <c r="Y332" s="10"/>
      <c r="Z332" s="10"/>
    </row>
    <row r="333" spans="1:26" ht="12.75" customHeight="1">
      <c r="A333" s="10"/>
      <c r="B333" s="10"/>
      <c r="C333" s="58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59"/>
      <c r="V333" s="10"/>
      <c r="W333" s="10"/>
      <c r="X333" s="10"/>
      <c r="Y333" s="10"/>
      <c r="Z333" s="10"/>
    </row>
    <row r="334" spans="1:26" ht="12.75" customHeight="1">
      <c r="A334" s="10"/>
      <c r="B334" s="10"/>
      <c r="C334" s="58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59"/>
      <c r="V334" s="10"/>
      <c r="W334" s="10"/>
      <c r="X334" s="10"/>
      <c r="Y334" s="10"/>
      <c r="Z334" s="10"/>
    </row>
    <row r="335" spans="1:26" ht="12.75" customHeight="1">
      <c r="A335" s="10"/>
      <c r="B335" s="10"/>
      <c r="C335" s="58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59"/>
      <c r="V335" s="10"/>
      <c r="W335" s="10"/>
      <c r="X335" s="10"/>
      <c r="Y335" s="10"/>
      <c r="Z335" s="10"/>
    </row>
    <row r="336" spans="1:26" ht="12.75" customHeight="1">
      <c r="A336" s="10"/>
      <c r="B336" s="10"/>
      <c r="C336" s="58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59"/>
      <c r="V336" s="10"/>
      <c r="W336" s="10"/>
      <c r="X336" s="10"/>
      <c r="Y336" s="10"/>
      <c r="Z336" s="10"/>
    </row>
    <row r="337" spans="1:26" ht="12.75" customHeight="1">
      <c r="A337" s="10"/>
      <c r="B337" s="10"/>
      <c r="C337" s="58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59"/>
      <c r="V337" s="10"/>
      <c r="W337" s="10"/>
      <c r="X337" s="10"/>
      <c r="Y337" s="10"/>
      <c r="Z337" s="10"/>
    </row>
    <row r="338" spans="1:26" ht="12.75" customHeight="1">
      <c r="A338" s="10"/>
      <c r="B338" s="10"/>
      <c r="C338" s="58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59"/>
      <c r="V338" s="10"/>
      <c r="W338" s="10"/>
      <c r="X338" s="10"/>
      <c r="Y338" s="10"/>
      <c r="Z338" s="10"/>
    </row>
    <row r="339" spans="1:26" ht="12.75" customHeight="1">
      <c r="A339" s="10"/>
      <c r="B339" s="10"/>
      <c r="C339" s="58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59"/>
      <c r="V339" s="10"/>
      <c r="W339" s="10"/>
      <c r="X339" s="10"/>
      <c r="Y339" s="10"/>
      <c r="Z339" s="10"/>
    </row>
    <row r="340" spans="1:26" ht="12.75" customHeight="1">
      <c r="A340" s="10"/>
      <c r="B340" s="10"/>
      <c r="C340" s="58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59"/>
      <c r="V340" s="10"/>
      <c r="W340" s="10"/>
      <c r="X340" s="10"/>
      <c r="Y340" s="10"/>
      <c r="Z340" s="10"/>
    </row>
    <row r="341" spans="1:26" ht="12.75" customHeight="1">
      <c r="A341" s="10"/>
      <c r="B341" s="10"/>
      <c r="C341" s="58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59"/>
      <c r="V341" s="10"/>
      <c r="W341" s="10"/>
      <c r="X341" s="10"/>
      <c r="Y341" s="10"/>
      <c r="Z341" s="10"/>
    </row>
    <row r="342" spans="1:26" ht="12.75" customHeight="1">
      <c r="A342" s="10"/>
      <c r="B342" s="10"/>
      <c r="C342" s="58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59"/>
      <c r="V342" s="10"/>
      <c r="W342" s="10"/>
      <c r="X342" s="10"/>
      <c r="Y342" s="10"/>
      <c r="Z342" s="10"/>
    </row>
    <row r="343" spans="1:26" ht="12.75" customHeight="1">
      <c r="A343" s="10"/>
      <c r="B343" s="10"/>
      <c r="C343" s="58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59"/>
      <c r="V343" s="10"/>
      <c r="W343" s="10"/>
      <c r="X343" s="10"/>
      <c r="Y343" s="10"/>
      <c r="Z343" s="10"/>
    </row>
    <row r="344" spans="1:26" ht="12.75" customHeight="1">
      <c r="A344" s="10"/>
      <c r="B344" s="10"/>
      <c r="C344" s="58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59"/>
      <c r="V344" s="10"/>
      <c r="W344" s="10"/>
      <c r="X344" s="10"/>
      <c r="Y344" s="10"/>
      <c r="Z344" s="10"/>
    </row>
    <row r="345" spans="1:26" ht="12.75" customHeight="1">
      <c r="A345" s="10"/>
      <c r="B345" s="10"/>
      <c r="C345" s="58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59"/>
      <c r="V345" s="10"/>
      <c r="W345" s="10"/>
      <c r="X345" s="10"/>
      <c r="Y345" s="10"/>
      <c r="Z345" s="10"/>
    </row>
    <row r="346" spans="1:26" ht="12.75" customHeight="1">
      <c r="A346" s="10"/>
      <c r="B346" s="10"/>
      <c r="C346" s="58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59"/>
      <c r="V346" s="10"/>
      <c r="W346" s="10"/>
      <c r="X346" s="10"/>
      <c r="Y346" s="10"/>
      <c r="Z346" s="10"/>
    </row>
    <row r="347" spans="1:26" ht="12.75" customHeight="1">
      <c r="A347" s="10"/>
      <c r="B347" s="10"/>
      <c r="C347" s="58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59"/>
      <c r="V347" s="10"/>
      <c r="W347" s="10"/>
      <c r="X347" s="10"/>
      <c r="Y347" s="10"/>
      <c r="Z347" s="10"/>
    </row>
    <row r="348" spans="1:26" ht="12.75" customHeight="1">
      <c r="A348" s="10"/>
      <c r="B348" s="10"/>
      <c r="C348" s="58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59"/>
      <c r="V348" s="10"/>
      <c r="W348" s="10"/>
      <c r="X348" s="10"/>
      <c r="Y348" s="10"/>
      <c r="Z348" s="10"/>
    </row>
    <row r="349" spans="1:26" ht="12.75" customHeight="1">
      <c r="A349" s="10"/>
      <c r="B349" s="10"/>
      <c r="C349" s="58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59"/>
      <c r="V349" s="10"/>
      <c r="W349" s="10"/>
      <c r="X349" s="10"/>
      <c r="Y349" s="10"/>
      <c r="Z349" s="10"/>
    </row>
    <row r="350" spans="1:26" ht="12.75" customHeight="1">
      <c r="A350" s="10"/>
      <c r="B350" s="10"/>
      <c r="C350" s="58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59"/>
      <c r="V350" s="10"/>
      <c r="W350" s="10"/>
      <c r="X350" s="10"/>
      <c r="Y350" s="10"/>
      <c r="Z350" s="10"/>
    </row>
    <row r="351" spans="1:26" ht="12.75" customHeight="1">
      <c r="A351" s="10"/>
      <c r="B351" s="10"/>
      <c r="C351" s="58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59"/>
      <c r="V351" s="10"/>
      <c r="W351" s="10"/>
      <c r="X351" s="10"/>
      <c r="Y351" s="10"/>
      <c r="Z351" s="10"/>
    </row>
    <row r="352" spans="1:26" ht="12.75" customHeight="1">
      <c r="A352" s="10"/>
      <c r="B352" s="10"/>
      <c r="C352" s="58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59"/>
      <c r="V352" s="10"/>
      <c r="W352" s="10"/>
      <c r="X352" s="10"/>
      <c r="Y352" s="10"/>
      <c r="Z352" s="10"/>
    </row>
    <row r="353" spans="1:26" ht="12.75" customHeight="1">
      <c r="A353" s="10"/>
      <c r="B353" s="10"/>
      <c r="C353" s="58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59"/>
      <c r="V353" s="10"/>
      <c r="W353" s="10"/>
      <c r="X353" s="10"/>
      <c r="Y353" s="10"/>
      <c r="Z353" s="10"/>
    </row>
    <row r="354" spans="1:26" ht="12.75" customHeight="1">
      <c r="A354" s="10"/>
      <c r="B354" s="10"/>
      <c r="C354" s="58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59"/>
      <c r="V354" s="10"/>
      <c r="W354" s="10"/>
      <c r="X354" s="10"/>
      <c r="Y354" s="10"/>
      <c r="Z354" s="10"/>
    </row>
    <row r="355" spans="1:26" ht="12.75" customHeight="1">
      <c r="A355" s="10"/>
      <c r="B355" s="10"/>
      <c r="C355" s="58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59"/>
      <c r="V355" s="10"/>
      <c r="W355" s="10"/>
      <c r="X355" s="10"/>
      <c r="Y355" s="10"/>
      <c r="Z355" s="10"/>
    </row>
    <row r="356" spans="1:26" ht="12.75" customHeight="1">
      <c r="A356" s="10"/>
      <c r="B356" s="10"/>
      <c r="C356" s="58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59"/>
      <c r="V356" s="10"/>
      <c r="W356" s="10"/>
      <c r="X356" s="10"/>
      <c r="Y356" s="10"/>
      <c r="Z356" s="10"/>
    </row>
    <row r="357" spans="1:26" ht="12.75" customHeight="1">
      <c r="A357" s="10"/>
      <c r="B357" s="10"/>
      <c r="C357" s="58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59"/>
      <c r="V357" s="10"/>
      <c r="W357" s="10"/>
      <c r="X357" s="10"/>
      <c r="Y357" s="10"/>
      <c r="Z357" s="10"/>
    </row>
    <row r="358" spans="1:26" ht="12.75" customHeight="1">
      <c r="A358" s="10"/>
      <c r="B358" s="10"/>
      <c r="C358" s="58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59"/>
      <c r="V358" s="10"/>
      <c r="W358" s="10"/>
      <c r="X358" s="10"/>
      <c r="Y358" s="10"/>
      <c r="Z358" s="10"/>
    </row>
    <row r="359" spans="1:26" ht="12.75" customHeight="1">
      <c r="A359" s="10"/>
      <c r="B359" s="10"/>
      <c r="C359" s="58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59"/>
      <c r="V359" s="10"/>
      <c r="W359" s="10"/>
      <c r="X359" s="10"/>
      <c r="Y359" s="10"/>
      <c r="Z359" s="10"/>
    </row>
    <row r="360" spans="1:26" ht="12.75" customHeight="1">
      <c r="A360" s="10"/>
      <c r="B360" s="10"/>
      <c r="C360" s="58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59"/>
      <c r="V360" s="10"/>
      <c r="W360" s="10"/>
      <c r="X360" s="10"/>
      <c r="Y360" s="10"/>
      <c r="Z360" s="10"/>
    </row>
    <row r="361" spans="1:26" ht="12.75" customHeight="1">
      <c r="A361" s="10"/>
      <c r="B361" s="10"/>
      <c r="C361" s="58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59"/>
      <c r="V361" s="10"/>
      <c r="W361" s="10"/>
      <c r="X361" s="10"/>
      <c r="Y361" s="10"/>
      <c r="Z361" s="10"/>
    </row>
    <row r="362" spans="1:26" ht="12.75" customHeight="1">
      <c r="A362" s="10"/>
      <c r="B362" s="10"/>
      <c r="C362" s="58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59"/>
      <c r="V362" s="10"/>
      <c r="W362" s="10"/>
      <c r="X362" s="10"/>
      <c r="Y362" s="10"/>
      <c r="Z362" s="10"/>
    </row>
    <row r="363" spans="1:26" ht="12.75" customHeight="1">
      <c r="A363" s="10"/>
      <c r="B363" s="10"/>
      <c r="C363" s="58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59"/>
      <c r="V363" s="10"/>
      <c r="W363" s="10"/>
      <c r="X363" s="10"/>
      <c r="Y363" s="10"/>
      <c r="Z363" s="10"/>
    </row>
    <row r="364" spans="1:26" ht="12.75" customHeight="1">
      <c r="A364" s="10"/>
      <c r="B364" s="10"/>
      <c r="C364" s="58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59"/>
      <c r="V364" s="10"/>
      <c r="W364" s="10"/>
      <c r="X364" s="10"/>
      <c r="Y364" s="10"/>
      <c r="Z364" s="10"/>
    </row>
    <row r="365" spans="1:26" ht="12.75" customHeight="1">
      <c r="A365" s="10"/>
      <c r="B365" s="10"/>
      <c r="C365" s="58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59"/>
      <c r="V365" s="10"/>
      <c r="W365" s="10"/>
      <c r="X365" s="10"/>
      <c r="Y365" s="10"/>
      <c r="Z365" s="10"/>
    </row>
    <row r="366" spans="1:26" ht="12.75" customHeight="1">
      <c r="A366" s="10"/>
      <c r="B366" s="10"/>
      <c r="C366" s="58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59"/>
      <c r="V366" s="10"/>
      <c r="W366" s="10"/>
      <c r="X366" s="10"/>
      <c r="Y366" s="10"/>
      <c r="Z366" s="10"/>
    </row>
    <row r="367" spans="1:26" ht="12.75" customHeight="1">
      <c r="A367" s="10"/>
      <c r="B367" s="10"/>
      <c r="C367" s="58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59"/>
      <c r="V367" s="10"/>
      <c r="W367" s="10"/>
      <c r="X367" s="10"/>
      <c r="Y367" s="10"/>
      <c r="Z367" s="10"/>
    </row>
    <row r="368" spans="1:26" ht="12.75" customHeight="1">
      <c r="A368" s="10"/>
      <c r="B368" s="10"/>
      <c r="C368" s="58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59"/>
      <c r="V368" s="10"/>
      <c r="W368" s="10"/>
      <c r="X368" s="10"/>
      <c r="Y368" s="10"/>
      <c r="Z368" s="10"/>
    </row>
    <row r="369" spans="1:26" ht="12.75" customHeight="1">
      <c r="A369" s="10"/>
      <c r="B369" s="10"/>
      <c r="C369" s="58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59"/>
      <c r="V369" s="10"/>
      <c r="W369" s="10"/>
      <c r="X369" s="10"/>
      <c r="Y369" s="10"/>
      <c r="Z369" s="10"/>
    </row>
    <row r="370" spans="1:26" ht="12.75" customHeight="1">
      <c r="A370" s="10"/>
      <c r="B370" s="10"/>
      <c r="C370" s="58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59"/>
      <c r="V370" s="10"/>
      <c r="W370" s="10"/>
      <c r="X370" s="10"/>
      <c r="Y370" s="10"/>
      <c r="Z370" s="10"/>
    </row>
    <row r="371" spans="1:26" ht="12.75" customHeight="1">
      <c r="A371" s="10"/>
      <c r="B371" s="10"/>
      <c r="C371" s="58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59"/>
      <c r="V371" s="10"/>
      <c r="W371" s="10"/>
      <c r="X371" s="10"/>
      <c r="Y371" s="10"/>
      <c r="Z371" s="10"/>
    </row>
    <row r="372" spans="1:26" ht="12.75" customHeight="1">
      <c r="A372" s="10"/>
      <c r="B372" s="10"/>
      <c r="C372" s="58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59"/>
      <c r="V372" s="10"/>
      <c r="W372" s="10"/>
      <c r="X372" s="10"/>
      <c r="Y372" s="10"/>
      <c r="Z372" s="10"/>
    </row>
    <row r="373" spans="1:26" ht="12.75" customHeight="1">
      <c r="A373" s="10"/>
      <c r="B373" s="10"/>
      <c r="C373" s="58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59"/>
      <c r="V373" s="10"/>
      <c r="W373" s="10"/>
      <c r="X373" s="10"/>
      <c r="Y373" s="10"/>
      <c r="Z373" s="10"/>
    </row>
    <row r="374" spans="1:26" ht="12.75" customHeight="1">
      <c r="A374" s="10"/>
      <c r="B374" s="10"/>
      <c r="C374" s="58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59"/>
      <c r="V374" s="10"/>
      <c r="W374" s="10"/>
      <c r="X374" s="10"/>
      <c r="Y374" s="10"/>
      <c r="Z374" s="10"/>
    </row>
    <row r="375" spans="1:26" ht="12.75" customHeight="1">
      <c r="A375" s="10"/>
      <c r="B375" s="10"/>
      <c r="C375" s="58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59"/>
      <c r="V375" s="10"/>
      <c r="W375" s="10"/>
      <c r="X375" s="10"/>
      <c r="Y375" s="10"/>
      <c r="Z375" s="10"/>
    </row>
    <row r="376" spans="1:26" ht="12.75" customHeight="1">
      <c r="A376" s="10"/>
      <c r="B376" s="10"/>
      <c r="C376" s="58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59"/>
      <c r="V376" s="10"/>
      <c r="W376" s="10"/>
      <c r="X376" s="10"/>
      <c r="Y376" s="10"/>
      <c r="Z376" s="10"/>
    </row>
    <row r="377" spans="1:26" ht="12.75" customHeight="1">
      <c r="A377" s="10"/>
      <c r="B377" s="10"/>
      <c r="C377" s="58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59"/>
      <c r="V377" s="10"/>
      <c r="W377" s="10"/>
      <c r="X377" s="10"/>
      <c r="Y377" s="10"/>
      <c r="Z377" s="10"/>
    </row>
    <row r="378" spans="1:26" ht="12.75" customHeight="1">
      <c r="A378" s="10"/>
      <c r="B378" s="10"/>
      <c r="C378" s="58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59"/>
      <c r="V378" s="10"/>
      <c r="W378" s="10"/>
      <c r="X378" s="10"/>
      <c r="Y378" s="10"/>
      <c r="Z378" s="10"/>
    </row>
    <row r="379" spans="1:26" ht="12.75" customHeight="1">
      <c r="A379" s="10"/>
      <c r="B379" s="10"/>
      <c r="C379" s="58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59"/>
      <c r="V379" s="10"/>
      <c r="W379" s="10"/>
      <c r="X379" s="10"/>
      <c r="Y379" s="10"/>
      <c r="Z379" s="10"/>
    </row>
    <row r="380" spans="1:26" ht="12.75" customHeight="1">
      <c r="A380" s="10"/>
      <c r="B380" s="10"/>
      <c r="C380" s="58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59"/>
      <c r="V380" s="10"/>
      <c r="W380" s="10"/>
      <c r="X380" s="10"/>
      <c r="Y380" s="10"/>
      <c r="Z380" s="10"/>
    </row>
    <row r="381" spans="1:26" ht="12.75" customHeight="1">
      <c r="A381" s="10"/>
      <c r="B381" s="10"/>
      <c r="C381" s="58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59"/>
      <c r="V381" s="10"/>
      <c r="W381" s="10"/>
      <c r="X381" s="10"/>
      <c r="Y381" s="10"/>
      <c r="Z381" s="10"/>
    </row>
    <row r="382" spans="1:26" ht="12.75" customHeight="1">
      <c r="A382" s="10"/>
      <c r="B382" s="10"/>
      <c r="C382" s="58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59"/>
      <c r="V382" s="10"/>
      <c r="W382" s="10"/>
      <c r="X382" s="10"/>
      <c r="Y382" s="10"/>
      <c r="Z382" s="10"/>
    </row>
    <row r="383" spans="1:26" ht="12.75" customHeight="1">
      <c r="A383" s="10"/>
      <c r="B383" s="10"/>
      <c r="C383" s="58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59"/>
      <c r="V383" s="10"/>
      <c r="W383" s="10"/>
      <c r="X383" s="10"/>
      <c r="Y383" s="10"/>
      <c r="Z383" s="10"/>
    </row>
    <row r="384" spans="1:26" ht="12.75" customHeight="1">
      <c r="A384" s="10"/>
      <c r="B384" s="10"/>
      <c r="C384" s="58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59"/>
      <c r="V384" s="10"/>
      <c r="W384" s="10"/>
      <c r="X384" s="10"/>
      <c r="Y384" s="10"/>
      <c r="Z384" s="10"/>
    </row>
    <row r="385" spans="1:26" ht="12.75" customHeight="1">
      <c r="A385" s="10"/>
      <c r="B385" s="10"/>
      <c r="C385" s="58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59"/>
      <c r="V385" s="10"/>
      <c r="W385" s="10"/>
      <c r="X385" s="10"/>
      <c r="Y385" s="10"/>
      <c r="Z385" s="10"/>
    </row>
    <row r="386" spans="1:26" ht="12.75" customHeight="1">
      <c r="A386" s="10"/>
      <c r="B386" s="10"/>
      <c r="C386" s="58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59"/>
      <c r="V386" s="10"/>
      <c r="W386" s="10"/>
      <c r="X386" s="10"/>
      <c r="Y386" s="10"/>
      <c r="Z386" s="10"/>
    </row>
    <row r="387" spans="1:26" ht="12.75" customHeight="1">
      <c r="A387" s="10"/>
      <c r="B387" s="10"/>
      <c r="C387" s="58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59"/>
      <c r="V387" s="10"/>
      <c r="W387" s="10"/>
      <c r="X387" s="10"/>
      <c r="Y387" s="10"/>
      <c r="Z387" s="10"/>
    </row>
    <row r="388" spans="1:26" ht="12.75" customHeight="1">
      <c r="A388" s="10"/>
      <c r="B388" s="10"/>
      <c r="C388" s="58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59"/>
      <c r="V388" s="10"/>
      <c r="W388" s="10"/>
      <c r="X388" s="10"/>
      <c r="Y388" s="10"/>
      <c r="Z388" s="10"/>
    </row>
    <row r="389" spans="1:26" ht="12.75" customHeight="1">
      <c r="A389" s="10"/>
      <c r="B389" s="10"/>
      <c r="C389" s="58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59"/>
      <c r="V389" s="10"/>
      <c r="W389" s="10"/>
      <c r="X389" s="10"/>
      <c r="Y389" s="10"/>
      <c r="Z389" s="10"/>
    </row>
    <row r="390" spans="1:26" ht="12.75" customHeight="1">
      <c r="A390" s="10"/>
      <c r="B390" s="10"/>
      <c r="C390" s="58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59"/>
      <c r="V390" s="10"/>
      <c r="W390" s="10"/>
      <c r="X390" s="10"/>
      <c r="Y390" s="10"/>
      <c r="Z390" s="10"/>
    </row>
    <row r="391" spans="1:26" ht="12.75" customHeight="1">
      <c r="A391" s="10"/>
      <c r="B391" s="10"/>
      <c r="C391" s="58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59"/>
      <c r="V391" s="10"/>
      <c r="W391" s="10"/>
      <c r="X391" s="10"/>
      <c r="Y391" s="10"/>
      <c r="Z391" s="10"/>
    </row>
    <row r="392" spans="1:26" ht="12.75" customHeight="1">
      <c r="A392" s="10"/>
      <c r="B392" s="10"/>
      <c r="C392" s="58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59"/>
      <c r="V392" s="10"/>
      <c r="W392" s="10"/>
      <c r="X392" s="10"/>
      <c r="Y392" s="10"/>
      <c r="Z392" s="10"/>
    </row>
    <row r="393" spans="1:26" ht="12.75" customHeight="1">
      <c r="A393" s="10"/>
      <c r="B393" s="10"/>
      <c r="C393" s="58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59"/>
      <c r="V393" s="10"/>
      <c r="W393" s="10"/>
      <c r="X393" s="10"/>
      <c r="Y393" s="10"/>
      <c r="Z393" s="10"/>
    </row>
    <row r="394" spans="1:26" ht="12.75" customHeight="1">
      <c r="A394" s="10"/>
      <c r="B394" s="10"/>
      <c r="C394" s="58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59"/>
      <c r="V394" s="10"/>
      <c r="W394" s="10"/>
      <c r="X394" s="10"/>
      <c r="Y394" s="10"/>
      <c r="Z394" s="10"/>
    </row>
    <row r="395" spans="1:26" ht="12.75" customHeight="1">
      <c r="A395" s="10"/>
      <c r="B395" s="10"/>
      <c r="C395" s="58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59"/>
      <c r="V395" s="10"/>
      <c r="W395" s="10"/>
      <c r="X395" s="10"/>
      <c r="Y395" s="10"/>
      <c r="Z395" s="10"/>
    </row>
    <row r="396" spans="1:26" ht="12.75" customHeight="1">
      <c r="A396" s="10"/>
      <c r="B396" s="10"/>
      <c r="C396" s="58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59"/>
      <c r="V396" s="10"/>
      <c r="W396" s="10"/>
      <c r="X396" s="10"/>
      <c r="Y396" s="10"/>
      <c r="Z396" s="10"/>
    </row>
    <row r="397" spans="1:26" ht="12.75" customHeight="1">
      <c r="A397" s="10"/>
      <c r="B397" s="10"/>
      <c r="C397" s="58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59"/>
      <c r="V397" s="10"/>
      <c r="W397" s="10"/>
      <c r="X397" s="10"/>
      <c r="Y397" s="10"/>
      <c r="Z397" s="10"/>
    </row>
    <row r="398" spans="1:26" ht="12.75" customHeight="1">
      <c r="A398" s="10"/>
      <c r="B398" s="10"/>
      <c r="C398" s="58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59"/>
      <c r="V398" s="10"/>
      <c r="W398" s="10"/>
      <c r="X398" s="10"/>
      <c r="Y398" s="10"/>
      <c r="Z398" s="10"/>
    </row>
    <row r="399" spans="1:26" ht="12.75" customHeight="1">
      <c r="A399" s="10"/>
      <c r="B399" s="10"/>
      <c r="C399" s="58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59"/>
      <c r="V399" s="10"/>
      <c r="W399" s="10"/>
      <c r="X399" s="10"/>
      <c r="Y399" s="10"/>
      <c r="Z399" s="10"/>
    </row>
    <row r="400" spans="1:26" ht="12.75" customHeight="1">
      <c r="A400" s="10"/>
      <c r="B400" s="10"/>
      <c r="C400" s="58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59"/>
      <c r="V400" s="10"/>
      <c r="W400" s="10"/>
      <c r="X400" s="10"/>
      <c r="Y400" s="10"/>
      <c r="Z400" s="10"/>
    </row>
    <row r="401" spans="1:26" ht="12.75" customHeight="1">
      <c r="A401" s="10"/>
      <c r="B401" s="10"/>
      <c r="C401" s="58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59"/>
      <c r="V401" s="10"/>
      <c r="W401" s="10"/>
      <c r="X401" s="10"/>
      <c r="Y401" s="10"/>
      <c r="Z401" s="10"/>
    </row>
    <row r="402" spans="1:26" ht="12.75" customHeight="1">
      <c r="A402" s="10"/>
      <c r="B402" s="10"/>
      <c r="C402" s="58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59"/>
      <c r="V402" s="10"/>
      <c r="W402" s="10"/>
      <c r="X402" s="10"/>
      <c r="Y402" s="10"/>
      <c r="Z402" s="10"/>
    </row>
    <row r="403" spans="1:26" ht="12.75" customHeight="1">
      <c r="A403" s="10"/>
      <c r="B403" s="10"/>
      <c r="C403" s="58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59"/>
      <c r="V403" s="10"/>
      <c r="W403" s="10"/>
      <c r="X403" s="10"/>
      <c r="Y403" s="10"/>
      <c r="Z403" s="10"/>
    </row>
    <row r="404" spans="1:26" ht="12.75" customHeight="1">
      <c r="A404" s="10"/>
      <c r="B404" s="10"/>
      <c r="C404" s="58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59"/>
      <c r="V404" s="10"/>
      <c r="W404" s="10"/>
      <c r="X404" s="10"/>
      <c r="Y404" s="10"/>
      <c r="Z404" s="10"/>
    </row>
    <row r="405" spans="1:26" ht="12.75" customHeight="1">
      <c r="A405" s="10"/>
      <c r="B405" s="10"/>
      <c r="C405" s="58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59"/>
      <c r="V405" s="10"/>
      <c r="W405" s="10"/>
      <c r="X405" s="10"/>
      <c r="Y405" s="10"/>
      <c r="Z405" s="10"/>
    </row>
    <row r="406" spans="1:26" ht="12.75" customHeight="1">
      <c r="A406" s="10"/>
      <c r="B406" s="10"/>
      <c r="C406" s="58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59"/>
      <c r="V406" s="10"/>
      <c r="W406" s="10"/>
      <c r="X406" s="10"/>
      <c r="Y406" s="10"/>
      <c r="Z406" s="10"/>
    </row>
    <row r="407" spans="1:26" ht="12.75" customHeight="1">
      <c r="A407" s="10"/>
      <c r="B407" s="10"/>
      <c r="C407" s="58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59"/>
      <c r="V407" s="10"/>
      <c r="W407" s="10"/>
      <c r="X407" s="10"/>
      <c r="Y407" s="10"/>
      <c r="Z407" s="10"/>
    </row>
    <row r="408" spans="1:26" ht="12.75" customHeight="1">
      <c r="A408" s="10"/>
      <c r="B408" s="10"/>
      <c r="C408" s="58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59"/>
      <c r="V408" s="10"/>
      <c r="W408" s="10"/>
      <c r="X408" s="10"/>
      <c r="Y408" s="10"/>
      <c r="Z408" s="10"/>
    </row>
    <row r="409" spans="1:26" ht="12.75" customHeight="1">
      <c r="A409" s="10"/>
      <c r="B409" s="10"/>
      <c r="C409" s="58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59"/>
      <c r="V409" s="10"/>
      <c r="W409" s="10"/>
      <c r="X409" s="10"/>
      <c r="Y409" s="10"/>
      <c r="Z409" s="10"/>
    </row>
    <row r="410" spans="1:26" ht="12.75" customHeight="1">
      <c r="A410" s="10"/>
      <c r="B410" s="10"/>
      <c r="C410" s="58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59"/>
      <c r="V410" s="10"/>
      <c r="W410" s="10"/>
      <c r="X410" s="10"/>
      <c r="Y410" s="10"/>
      <c r="Z410" s="10"/>
    </row>
    <row r="411" spans="1:26" ht="12.75" customHeight="1">
      <c r="A411" s="10"/>
      <c r="B411" s="10"/>
      <c r="C411" s="58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59"/>
      <c r="V411" s="10"/>
      <c r="W411" s="10"/>
      <c r="X411" s="10"/>
      <c r="Y411" s="10"/>
      <c r="Z411" s="10"/>
    </row>
    <row r="412" spans="1:26" ht="12.75" customHeight="1">
      <c r="A412" s="10"/>
      <c r="B412" s="10"/>
      <c r="C412" s="58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59"/>
      <c r="V412" s="10"/>
      <c r="W412" s="10"/>
      <c r="X412" s="10"/>
      <c r="Y412" s="10"/>
      <c r="Z412" s="10"/>
    </row>
    <row r="413" spans="1:26" ht="12.75" customHeight="1">
      <c r="A413" s="10"/>
      <c r="B413" s="10"/>
      <c r="C413" s="58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59"/>
      <c r="V413" s="10"/>
      <c r="W413" s="10"/>
      <c r="X413" s="10"/>
      <c r="Y413" s="10"/>
      <c r="Z413" s="10"/>
    </row>
    <row r="414" spans="1:26" ht="12.75" customHeight="1">
      <c r="A414" s="10"/>
      <c r="B414" s="10"/>
      <c r="C414" s="58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59"/>
      <c r="V414" s="10"/>
      <c r="W414" s="10"/>
      <c r="X414" s="10"/>
      <c r="Y414" s="10"/>
      <c r="Z414" s="10"/>
    </row>
    <row r="415" spans="1:26" ht="12.75" customHeight="1">
      <c r="A415" s="10"/>
      <c r="B415" s="10"/>
      <c r="C415" s="58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59"/>
      <c r="V415" s="10"/>
      <c r="W415" s="10"/>
      <c r="X415" s="10"/>
      <c r="Y415" s="10"/>
      <c r="Z415" s="10"/>
    </row>
    <row r="416" spans="1:26" ht="12.75" customHeight="1">
      <c r="A416" s="10"/>
      <c r="B416" s="10"/>
      <c r="C416" s="58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59"/>
      <c r="V416" s="10"/>
      <c r="W416" s="10"/>
      <c r="X416" s="10"/>
      <c r="Y416" s="10"/>
      <c r="Z416" s="10"/>
    </row>
    <row r="417" spans="1:26" ht="12.75" customHeight="1">
      <c r="A417" s="10"/>
      <c r="B417" s="10"/>
      <c r="C417" s="58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59"/>
      <c r="V417" s="10"/>
      <c r="W417" s="10"/>
      <c r="X417" s="10"/>
      <c r="Y417" s="10"/>
      <c r="Z417" s="10"/>
    </row>
    <row r="418" spans="1:26" ht="12.75" customHeight="1">
      <c r="A418" s="10"/>
      <c r="B418" s="10"/>
      <c r="C418" s="58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59"/>
      <c r="V418" s="10"/>
      <c r="W418" s="10"/>
      <c r="X418" s="10"/>
      <c r="Y418" s="10"/>
      <c r="Z418" s="10"/>
    </row>
    <row r="419" spans="1:26" ht="12.75" customHeight="1">
      <c r="A419" s="10"/>
      <c r="B419" s="10"/>
      <c r="C419" s="58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59"/>
      <c r="V419" s="10"/>
      <c r="W419" s="10"/>
      <c r="X419" s="10"/>
      <c r="Y419" s="10"/>
      <c r="Z419" s="10"/>
    </row>
    <row r="420" spans="1:26" ht="12.75" customHeight="1">
      <c r="A420" s="10"/>
      <c r="B420" s="10"/>
      <c r="C420" s="58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59"/>
      <c r="V420" s="10"/>
      <c r="W420" s="10"/>
      <c r="X420" s="10"/>
      <c r="Y420" s="10"/>
      <c r="Z420" s="10"/>
    </row>
    <row r="421" spans="1:26" ht="12.75" customHeight="1">
      <c r="A421" s="10"/>
      <c r="B421" s="10"/>
      <c r="C421" s="58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59"/>
      <c r="V421" s="10"/>
      <c r="W421" s="10"/>
      <c r="X421" s="10"/>
      <c r="Y421" s="10"/>
      <c r="Z421" s="10"/>
    </row>
    <row r="422" spans="1:26" ht="12.75" customHeight="1">
      <c r="A422" s="10"/>
      <c r="B422" s="10"/>
      <c r="C422" s="58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59"/>
      <c r="V422" s="10"/>
      <c r="W422" s="10"/>
      <c r="X422" s="10"/>
      <c r="Y422" s="10"/>
      <c r="Z422" s="10"/>
    </row>
    <row r="423" spans="1:26" ht="12.75" customHeight="1">
      <c r="A423" s="10"/>
      <c r="B423" s="10"/>
      <c r="C423" s="58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59"/>
      <c r="V423" s="10"/>
      <c r="W423" s="10"/>
      <c r="X423" s="10"/>
      <c r="Y423" s="10"/>
      <c r="Z423" s="10"/>
    </row>
    <row r="424" spans="1:26" ht="12.75" customHeight="1">
      <c r="A424" s="10"/>
      <c r="B424" s="10"/>
      <c r="C424" s="58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59"/>
      <c r="V424" s="10"/>
      <c r="W424" s="10"/>
      <c r="X424" s="10"/>
      <c r="Y424" s="10"/>
      <c r="Z424" s="10"/>
    </row>
    <row r="425" spans="1:26" ht="12.75" customHeight="1">
      <c r="A425" s="10"/>
      <c r="B425" s="10"/>
      <c r="C425" s="58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59"/>
      <c r="V425" s="10"/>
      <c r="W425" s="10"/>
      <c r="X425" s="10"/>
      <c r="Y425" s="10"/>
      <c r="Z425" s="10"/>
    </row>
    <row r="426" spans="1:26" ht="12.75" customHeight="1">
      <c r="A426" s="10"/>
      <c r="B426" s="10"/>
      <c r="C426" s="58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59"/>
      <c r="V426" s="10"/>
      <c r="W426" s="10"/>
      <c r="X426" s="10"/>
      <c r="Y426" s="10"/>
      <c r="Z426" s="10"/>
    </row>
    <row r="427" spans="1:26" ht="12.75" customHeight="1">
      <c r="A427" s="10"/>
      <c r="B427" s="10"/>
      <c r="C427" s="58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59"/>
      <c r="V427" s="10"/>
      <c r="W427" s="10"/>
      <c r="X427" s="10"/>
      <c r="Y427" s="10"/>
      <c r="Z427" s="10"/>
    </row>
    <row r="428" spans="1:26" ht="12.75" customHeight="1">
      <c r="A428" s="10"/>
      <c r="B428" s="10"/>
      <c r="C428" s="58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59"/>
      <c r="V428" s="10"/>
      <c r="W428" s="10"/>
      <c r="X428" s="10"/>
      <c r="Y428" s="10"/>
      <c r="Z428" s="10"/>
    </row>
    <row r="429" spans="1:26" ht="12.75" customHeight="1">
      <c r="A429" s="10"/>
      <c r="B429" s="10"/>
      <c r="C429" s="58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59"/>
      <c r="V429" s="10"/>
      <c r="W429" s="10"/>
      <c r="X429" s="10"/>
      <c r="Y429" s="10"/>
      <c r="Z429" s="10"/>
    </row>
    <row r="430" spans="1:26" ht="12.75" customHeight="1">
      <c r="A430" s="10"/>
      <c r="B430" s="10"/>
      <c r="C430" s="58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59"/>
      <c r="V430" s="10"/>
      <c r="W430" s="10"/>
      <c r="X430" s="10"/>
      <c r="Y430" s="10"/>
      <c r="Z430" s="10"/>
    </row>
    <row r="431" spans="1:26" ht="12.75" customHeight="1">
      <c r="A431" s="10"/>
      <c r="B431" s="10"/>
      <c r="C431" s="58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59"/>
      <c r="V431" s="10"/>
      <c r="W431" s="10"/>
      <c r="X431" s="10"/>
      <c r="Y431" s="10"/>
      <c r="Z431" s="10"/>
    </row>
    <row r="432" spans="1:26" ht="12.75" customHeight="1">
      <c r="A432" s="10"/>
      <c r="B432" s="10"/>
      <c r="C432" s="58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59"/>
      <c r="V432" s="10"/>
      <c r="W432" s="10"/>
      <c r="X432" s="10"/>
      <c r="Y432" s="10"/>
      <c r="Z432" s="10"/>
    </row>
    <row r="433" spans="1:26" ht="12.75" customHeight="1">
      <c r="A433" s="10"/>
      <c r="B433" s="10"/>
      <c r="C433" s="58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59"/>
      <c r="V433" s="10"/>
      <c r="W433" s="10"/>
      <c r="X433" s="10"/>
      <c r="Y433" s="10"/>
      <c r="Z433" s="10"/>
    </row>
    <row r="434" spans="1:26" ht="12.75" customHeight="1">
      <c r="A434" s="10"/>
      <c r="B434" s="10"/>
      <c r="C434" s="58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59"/>
      <c r="V434" s="10"/>
      <c r="W434" s="10"/>
      <c r="X434" s="10"/>
      <c r="Y434" s="10"/>
      <c r="Z434" s="10"/>
    </row>
    <row r="435" spans="1:26" ht="12.75" customHeight="1">
      <c r="A435" s="10"/>
      <c r="B435" s="10"/>
      <c r="C435" s="58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59"/>
      <c r="V435" s="10"/>
      <c r="W435" s="10"/>
      <c r="X435" s="10"/>
      <c r="Y435" s="10"/>
      <c r="Z435" s="10"/>
    </row>
    <row r="436" spans="1:26" ht="12.75" customHeight="1">
      <c r="A436" s="10"/>
      <c r="B436" s="10"/>
      <c r="C436" s="58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59"/>
      <c r="V436" s="10"/>
      <c r="W436" s="10"/>
      <c r="X436" s="10"/>
      <c r="Y436" s="10"/>
      <c r="Z436" s="10"/>
    </row>
    <row r="437" spans="1:26" ht="12.75" customHeight="1">
      <c r="A437" s="10"/>
      <c r="B437" s="10"/>
      <c r="C437" s="58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59"/>
      <c r="V437" s="10"/>
      <c r="W437" s="10"/>
      <c r="X437" s="10"/>
      <c r="Y437" s="10"/>
      <c r="Z437" s="10"/>
    </row>
    <row r="438" spans="1:26" ht="12.75" customHeight="1">
      <c r="A438" s="10"/>
      <c r="B438" s="10"/>
      <c r="C438" s="58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59"/>
      <c r="V438" s="10"/>
      <c r="W438" s="10"/>
      <c r="X438" s="10"/>
      <c r="Y438" s="10"/>
      <c r="Z438" s="10"/>
    </row>
    <row r="439" spans="1:26" ht="12.75" customHeight="1">
      <c r="A439" s="10"/>
      <c r="B439" s="10"/>
      <c r="C439" s="58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59"/>
      <c r="V439" s="10"/>
      <c r="W439" s="10"/>
      <c r="X439" s="10"/>
      <c r="Y439" s="10"/>
      <c r="Z439" s="10"/>
    </row>
    <row r="440" spans="1:26" ht="12.75" customHeight="1">
      <c r="A440" s="10"/>
      <c r="B440" s="10"/>
      <c r="C440" s="58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59"/>
      <c r="V440" s="10"/>
      <c r="W440" s="10"/>
      <c r="X440" s="10"/>
      <c r="Y440" s="10"/>
      <c r="Z440" s="10"/>
    </row>
    <row r="441" spans="1:26" ht="12.75" customHeight="1">
      <c r="A441" s="10"/>
      <c r="B441" s="10"/>
      <c r="C441" s="58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59"/>
      <c r="V441" s="10"/>
      <c r="W441" s="10"/>
      <c r="X441" s="10"/>
      <c r="Y441" s="10"/>
      <c r="Z441" s="10"/>
    </row>
    <row r="442" spans="1:26" ht="12.75" customHeight="1">
      <c r="A442" s="10"/>
      <c r="B442" s="10"/>
      <c r="C442" s="58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59"/>
      <c r="V442" s="10"/>
      <c r="W442" s="10"/>
      <c r="X442" s="10"/>
      <c r="Y442" s="10"/>
      <c r="Z442" s="10"/>
    </row>
    <row r="443" spans="1:26" ht="12.75" customHeight="1">
      <c r="A443" s="10"/>
      <c r="B443" s="10"/>
      <c r="C443" s="58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59"/>
      <c r="V443" s="10"/>
      <c r="W443" s="10"/>
      <c r="X443" s="10"/>
      <c r="Y443" s="10"/>
      <c r="Z443" s="10"/>
    </row>
    <row r="444" spans="1:26" ht="12.75" customHeight="1">
      <c r="A444" s="10"/>
      <c r="B444" s="10"/>
      <c r="C444" s="58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59"/>
      <c r="V444" s="10"/>
      <c r="W444" s="10"/>
      <c r="X444" s="10"/>
      <c r="Y444" s="10"/>
      <c r="Z444" s="10"/>
    </row>
    <row r="445" spans="1:26" ht="12.75" customHeight="1">
      <c r="A445" s="10"/>
      <c r="B445" s="10"/>
      <c r="C445" s="58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59"/>
      <c r="V445" s="10"/>
      <c r="W445" s="10"/>
      <c r="X445" s="10"/>
      <c r="Y445" s="10"/>
      <c r="Z445" s="10"/>
    </row>
    <row r="446" spans="1:26" ht="12.75" customHeight="1">
      <c r="A446" s="10"/>
      <c r="B446" s="10"/>
      <c r="C446" s="58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59"/>
      <c r="V446" s="10"/>
      <c r="W446" s="10"/>
      <c r="X446" s="10"/>
      <c r="Y446" s="10"/>
      <c r="Z446" s="10"/>
    </row>
    <row r="447" spans="1:26" ht="12.75" customHeight="1">
      <c r="A447" s="10"/>
      <c r="B447" s="10"/>
      <c r="C447" s="58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59"/>
      <c r="V447" s="10"/>
      <c r="W447" s="10"/>
      <c r="X447" s="10"/>
      <c r="Y447" s="10"/>
      <c r="Z447" s="10"/>
    </row>
    <row r="448" spans="1:26" ht="12.75" customHeight="1">
      <c r="A448" s="10"/>
      <c r="B448" s="10"/>
      <c r="C448" s="58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59"/>
      <c r="V448" s="10"/>
      <c r="W448" s="10"/>
      <c r="X448" s="10"/>
      <c r="Y448" s="10"/>
      <c r="Z448" s="10"/>
    </row>
    <row r="449" spans="1:26" ht="12.75" customHeight="1">
      <c r="A449" s="10"/>
      <c r="B449" s="10"/>
      <c r="C449" s="58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59"/>
      <c r="V449" s="10"/>
      <c r="W449" s="10"/>
      <c r="X449" s="10"/>
      <c r="Y449" s="10"/>
      <c r="Z449" s="10"/>
    </row>
    <row r="450" spans="1:26" ht="12.75" customHeight="1">
      <c r="A450" s="10"/>
      <c r="B450" s="10"/>
      <c r="C450" s="58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59"/>
      <c r="V450" s="10"/>
      <c r="W450" s="10"/>
      <c r="X450" s="10"/>
      <c r="Y450" s="10"/>
      <c r="Z450" s="10"/>
    </row>
    <row r="451" spans="1:26" ht="12.75" customHeight="1">
      <c r="A451" s="10"/>
      <c r="B451" s="10"/>
      <c r="C451" s="58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59"/>
      <c r="V451" s="10"/>
      <c r="W451" s="10"/>
      <c r="X451" s="10"/>
      <c r="Y451" s="10"/>
      <c r="Z451" s="10"/>
    </row>
    <row r="452" spans="1:26" ht="12.75" customHeight="1">
      <c r="A452" s="10"/>
      <c r="B452" s="10"/>
      <c r="C452" s="58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59"/>
      <c r="V452" s="10"/>
      <c r="W452" s="10"/>
      <c r="X452" s="10"/>
      <c r="Y452" s="10"/>
      <c r="Z452" s="10"/>
    </row>
    <row r="453" spans="1:26" ht="12.75" customHeight="1">
      <c r="A453" s="10"/>
      <c r="B453" s="10"/>
      <c r="C453" s="58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59"/>
      <c r="V453" s="10"/>
      <c r="W453" s="10"/>
      <c r="X453" s="10"/>
      <c r="Y453" s="10"/>
      <c r="Z453" s="10"/>
    </row>
    <row r="454" spans="1:26" ht="12.75" customHeight="1">
      <c r="A454" s="10"/>
      <c r="B454" s="10"/>
      <c r="C454" s="58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59"/>
      <c r="V454" s="10"/>
      <c r="W454" s="10"/>
      <c r="X454" s="10"/>
      <c r="Y454" s="10"/>
      <c r="Z454" s="10"/>
    </row>
    <row r="455" spans="1:26" ht="12.75" customHeight="1">
      <c r="A455" s="10"/>
      <c r="B455" s="10"/>
      <c r="C455" s="58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59"/>
      <c r="V455" s="10"/>
      <c r="W455" s="10"/>
      <c r="X455" s="10"/>
      <c r="Y455" s="10"/>
      <c r="Z455" s="10"/>
    </row>
    <row r="456" spans="1:26" ht="12.75" customHeight="1">
      <c r="A456" s="10"/>
      <c r="B456" s="10"/>
      <c r="C456" s="58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59"/>
      <c r="V456" s="10"/>
      <c r="W456" s="10"/>
      <c r="X456" s="10"/>
      <c r="Y456" s="10"/>
      <c r="Z456" s="10"/>
    </row>
    <row r="457" spans="1:26" ht="12.75" customHeight="1">
      <c r="A457" s="10"/>
      <c r="B457" s="10"/>
      <c r="C457" s="58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59"/>
      <c r="V457" s="10"/>
      <c r="W457" s="10"/>
      <c r="X457" s="10"/>
      <c r="Y457" s="10"/>
      <c r="Z457" s="10"/>
    </row>
    <row r="458" spans="1:26" ht="12.75" customHeight="1">
      <c r="A458" s="10"/>
      <c r="B458" s="10"/>
      <c r="C458" s="58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59"/>
      <c r="V458" s="10"/>
      <c r="W458" s="10"/>
      <c r="X458" s="10"/>
      <c r="Y458" s="10"/>
      <c r="Z458" s="10"/>
    </row>
    <row r="459" spans="1:26" ht="12.75" customHeight="1">
      <c r="A459" s="10"/>
      <c r="B459" s="10"/>
      <c r="C459" s="58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59"/>
      <c r="V459" s="10"/>
      <c r="W459" s="10"/>
      <c r="X459" s="10"/>
      <c r="Y459" s="10"/>
      <c r="Z459" s="10"/>
    </row>
    <row r="460" spans="1:26" ht="12.75" customHeight="1">
      <c r="A460" s="10"/>
      <c r="B460" s="10"/>
      <c r="C460" s="58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59"/>
      <c r="V460" s="10"/>
      <c r="W460" s="10"/>
      <c r="X460" s="10"/>
      <c r="Y460" s="10"/>
      <c r="Z460" s="10"/>
    </row>
    <row r="461" spans="1:26" ht="12.75" customHeight="1">
      <c r="A461" s="10"/>
      <c r="B461" s="10"/>
      <c r="C461" s="58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59"/>
      <c r="V461" s="10"/>
      <c r="W461" s="10"/>
      <c r="X461" s="10"/>
      <c r="Y461" s="10"/>
      <c r="Z461" s="10"/>
    </row>
    <row r="462" spans="1:26" ht="12.75" customHeight="1">
      <c r="A462" s="10"/>
      <c r="B462" s="10"/>
      <c r="C462" s="58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59"/>
      <c r="V462" s="10"/>
      <c r="W462" s="10"/>
      <c r="X462" s="10"/>
      <c r="Y462" s="10"/>
      <c r="Z462" s="10"/>
    </row>
    <row r="463" spans="1:26" ht="12.75" customHeight="1">
      <c r="A463" s="10"/>
      <c r="B463" s="10"/>
      <c r="C463" s="58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59"/>
      <c r="V463" s="10"/>
      <c r="W463" s="10"/>
      <c r="X463" s="10"/>
      <c r="Y463" s="10"/>
      <c r="Z463" s="10"/>
    </row>
    <row r="464" spans="1:26" ht="12.75" customHeight="1">
      <c r="A464" s="10"/>
      <c r="B464" s="10"/>
      <c r="C464" s="58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59"/>
      <c r="V464" s="10"/>
      <c r="W464" s="10"/>
      <c r="X464" s="10"/>
      <c r="Y464" s="10"/>
      <c r="Z464" s="10"/>
    </row>
    <row r="465" spans="1:26" ht="12.75" customHeight="1">
      <c r="A465" s="10"/>
      <c r="B465" s="10"/>
      <c r="C465" s="58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59"/>
      <c r="V465" s="10"/>
      <c r="W465" s="10"/>
      <c r="X465" s="10"/>
      <c r="Y465" s="10"/>
      <c r="Z465" s="10"/>
    </row>
    <row r="466" spans="1:26" ht="12.75" customHeight="1">
      <c r="A466" s="10"/>
      <c r="B466" s="10"/>
      <c r="C466" s="58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59"/>
      <c r="V466" s="10"/>
      <c r="W466" s="10"/>
      <c r="X466" s="10"/>
      <c r="Y466" s="10"/>
      <c r="Z466" s="10"/>
    </row>
    <row r="467" spans="1:26" ht="12.75" customHeight="1">
      <c r="A467" s="10"/>
      <c r="B467" s="10"/>
      <c r="C467" s="58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59"/>
      <c r="V467" s="10"/>
      <c r="W467" s="10"/>
      <c r="X467" s="10"/>
      <c r="Y467" s="10"/>
      <c r="Z467" s="10"/>
    </row>
    <row r="468" spans="1:26" ht="12.75" customHeight="1">
      <c r="A468" s="10"/>
      <c r="B468" s="10"/>
      <c r="C468" s="58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59"/>
      <c r="V468" s="10"/>
      <c r="W468" s="10"/>
      <c r="X468" s="10"/>
      <c r="Y468" s="10"/>
      <c r="Z468" s="10"/>
    </row>
    <row r="469" spans="1:26" ht="12.75" customHeight="1">
      <c r="A469" s="10"/>
      <c r="B469" s="10"/>
      <c r="C469" s="58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59"/>
      <c r="V469" s="10"/>
      <c r="W469" s="10"/>
      <c r="X469" s="10"/>
      <c r="Y469" s="10"/>
      <c r="Z469" s="10"/>
    </row>
    <row r="470" spans="1:26" ht="12.75" customHeight="1">
      <c r="A470" s="10"/>
      <c r="B470" s="10"/>
      <c r="C470" s="58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59"/>
      <c r="V470" s="10"/>
      <c r="W470" s="10"/>
      <c r="X470" s="10"/>
      <c r="Y470" s="10"/>
      <c r="Z470" s="10"/>
    </row>
    <row r="471" spans="1:26" ht="12.75" customHeight="1">
      <c r="A471" s="10"/>
      <c r="B471" s="10"/>
      <c r="C471" s="58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59"/>
      <c r="V471" s="10"/>
      <c r="W471" s="10"/>
      <c r="X471" s="10"/>
      <c r="Y471" s="10"/>
      <c r="Z471" s="10"/>
    </row>
    <row r="472" spans="1:26" ht="12.75" customHeight="1">
      <c r="A472" s="10"/>
      <c r="B472" s="10"/>
      <c r="C472" s="58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59"/>
      <c r="V472" s="10"/>
      <c r="W472" s="10"/>
      <c r="X472" s="10"/>
      <c r="Y472" s="10"/>
      <c r="Z472" s="10"/>
    </row>
    <row r="473" spans="1:26" ht="12.75" customHeight="1">
      <c r="A473" s="10"/>
      <c r="B473" s="10"/>
      <c r="C473" s="58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59"/>
      <c r="V473" s="10"/>
      <c r="W473" s="10"/>
      <c r="X473" s="10"/>
      <c r="Y473" s="10"/>
      <c r="Z473" s="10"/>
    </row>
    <row r="474" spans="1:26" ht="12.75" customHeight="1">
      <c r="A474" s="10"/>
      <c r="B474" s="10"/>
      <c r="C474" s="58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59"/>
      <c r="V474" s="10"/>
      <c r="W474" s="10"/>
      <c r="X474" s="10"/>
      <c r="Y474" s="10"/>
      <c r="Z474" s="10"/>
    </row>
    <row r="475" spans="1:26" ht="12.75" customHeight="1">
      <c r="A475" s="10"/>
      <c r="B475" s="10"/>
      <c r="C475" s="58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59"/>
      <c r="V475" s="10"/>
      <c r="W475" s="10"/>
      <c r="X475" s="10"/>
      <c r="Y475" s="10"/>
      <c r="Z475" s="10"/>
    </row>
    <row r="476" spans="1:26" ht="12.75" customHeight="1">
      <c r="A476" s="10"/>
      <c r="B476" s="10"/>
      <c r="C476" s="58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59"/>
      <c r="V476" s="10"/>
      <c r="W476" s="10"/>
      <c r="X476" s="10"/>
      <c r="Y476" s="10"/>
      <c r="Z476" s="10"/>
    </row>
    <row r="477" spans="1:26" ht="12.75" customHeight="1">
      <c r="A477" s="10"/>
      <c r="B477" s="10"/>
      <c r="C477" s="58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59"/>
      <c r="V477" s="10"/>
      <c r="W477" s="10"/>
      <c r="X477" s="10"/>
      <c r="Y477" s="10"/>
      <c r="Z477" s="10"/>
    </row>
    <row r="478" spans="1:26" ht="12.75" customHeight="1">
      <c r="A478" s="10"/>
      <c r="B478" s="10"/>
      <c r="C478" s="58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59"/>
      <c r="V478" s="10"/>
      <c r="W478" s="10"/>
      <c r="X478" s="10"/>
      <c r="Y478" s="10"/>
      <c r="Z478" s="10"/>
    </row>
    <row r="479" spans="1:26" ht="12.75" customHeight="1">
      <c r="A479" s="10"/>
      <c r="B479" s="10"/>
      <c r="C479" s="58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59"/>
      <c r="V479" s="10"/>
      <c r="W479" s="10"/>
      <c r="X479" s="10"/>
      <c r="Y479" s="10"/>
      <c r="Z479" s="10"/>
    </row>
    <row r="480" spans="1:26" ht="12.75" customHeight="1">
      <c r="A480" s="10"/>
      <c r="B480" s="10"/>
      <c r="C480" s="58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59"/>
      <c r="V480" s="10"/>
      <c r="W480" s="10"/>
      <c r="X480" s="10"/>
      <c r="Y480" s="10"/>
      <c r="Z480" s="10"/>
    </row>
    <row r="481" spans="1:26" ht="12.75" customHeight="1">
      <c r="A481" s="10"/>
      <c r="B481" s="10"/>
      <c r="C481" s="58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59"/>
      <c r="V481" s="10"/>
      <c r="W481" s="10"/>
      <c r="X481" s="10"/>
      <c r="Y481" s="10"/>
      <c r="Z481" s="10"/>
    </row>
    <row r="482" spans="1:26" ht="12.75" customHeight="1">
      <c r="A482" s="10"/>
      <c r="B482" s="10"/>
      <c r="C482" s="58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59"/>
      <c r="V482" s="10"/>
      <c r="W482" s="10"/>
      <c r="X482" s="10"/>
      <c r="Y482" s="10"/>
      <c r="Z482" s="10"/>
    </row>
    <row r="483" spans="1:26" ht="12.75" customHeight="1">
      <c r="A483" s="10"/>
      <c r="B483" s="10"/>
      <c r="C483" s="58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59"/>
      <c r="V483" s="10"/>
      <c r="W483" s="10"/>
      <c r="X483" s="10"/>
      <c r="Y483" s="10"/>
      <c r="Z483" s="10"/>
    </row>
    <row r="484" spans="1:26" ht="12.75" customHeight="1">
      <c r="A484" s="10"/>
      <c r="B484" s="10"/>
      <c r="C484" s="58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59"/>
      <c r="V484" s="10"/>
      <c r="W484" s="10"/>
      <c r="X484" s="10"/>
      <c r="Y484" s="10"/>
      <c r="Z484" s="10"/>
    </row>
    <row r="485" spans="1:26" ht="12.75" customHeight="1">
      <c r="A485" s="10"/>
      <c r="B485" s="10"/>
      <c r="C485" s="58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59"/>
      <c r="V485" s="10"/>
      <c r="W485" s="10"/>
      <c r="X485" s="10"/>
      <c r="Y485" s="10"/>
      <c r="Z485" s="10"/>
    </row>
    <row r="486" spans="1:26" ht="12.75" customHeight="1">
      <c r="A486" s="10"/>
      <c r="B486" s="10"/>
      <c r="C486" s="58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59"/>
      <c r="V486" s="10"/>
      <c r="W486" s="10"/>
      <c r="X486" s="10"/>
      <c r="Y486" s="10"/>
      <c r="Z486" s="10"/>
    </row>
    <row r="487" spans="1:26" ht="12.75" customHeight="1">
      <c r="A487" s="10"/>
      <c r="B487" s="10"/>
      <c r="C487" s="58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59"/>
      <c r="V487" s="10"/>
      <c r="W487" s="10"/>
      <c r="X487" s="10"/>
      <c r="Y487" s="10"/>
      <c r="Z487" s="10"/>
    </row>
    <row r="488" spans="1:26" ht="12.75" customHeight="1">
      <c r="A488" s="10"/>
      <c r="B488" s="10"/>
      <c r="C488" s="58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59"/>
      <c r="V488" s="10"/>
      <c r="W488" s="10"/>
      <c r="X488" s="10"/>
      <c r="Y488" s="10"/>
      <c r="Z488" s="10"/>
    </row>
    <row r="489" spans="1:26" ht="12.75" customHeight="1">
      <c r="A489" s="10"/>
      <c r="B489" s="10"/>
      <c r="C489" s="58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59"/>
      <c r="V489" s="10"/>
      <c r="W489" s="10"/>
      <c r="X489" s="10"/>
      <c r="Y489" s="10"/>
      <c r="Z489" s="10"/>
    </row>
    <row r="490" spans="1:26" ht="12.75" customHeight="1">
      <c r="A490" s="10"/>
      <c r="B490" s="10"/>
      <c r="C490" s="58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59"/>
      <c r="V490" s="10"/>
      <c r="W490" s="10"/>
      <c r="X490" s="10"/>
      <c r="Y490" s="10"/>
      <c r="Z490" s="10"/>
    </row>
    <row r="491" spans="1:26" ht="12.75" customHeight="1">
      <c r="A491" s="10"/>
      <c r="B491" s="10"/>
      <c r="C491" s="58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59"/>
      <c r="V491" s="10"/>
      <c r="W491" s="10"/>
      <c r="X491" s="10"/>
      <c r="Y491" s="10"/>
      <c r="Z491" s="10"/>
    </row>
    <row r="492" spans="1:26" ht="12.75" customHeight="1">
      <c r="A492" s="10"/>
      <c r="B492" s="10"/>
      <c r="C492" s="58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59"/>
      <c r="V492" s="10"/>
      <c r="W492" s="10"/>
      <c r="X492" s="10"/>
      <c r="Y492" s="10"/>
      <c r="Z492" s="10"/>
    </row>
    <row r="493" spans="1:26" ht="12.75" customHeight="1">
      <c r="A493" s="10"/>
      <c r="B493" s="10"/>
      <c r="C493" s="58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59"/>
      <c r="V493" s="10"/>
      <c r="W493" s="10"/>
      <c r="X493" s="10"/>
      <c r="Y493" s="10"/>
      <c r="Z493" s="10"/>
    </row>
    <row r="494" spans="1:26" ht="12.75" customHeight="1">
      <c r="A494" s="10"/>
      <c r="B494" s="10"/>
      <c r="C494" s="58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59"/>
      <c r="V494" s="10"/>
      <c r="W494" s="10"/>
      <c r="X494" s="10"/>
      <c r="Y494" s="10"/>
      <c r="Z494" s="10"/>
    </row>
    <row r="495" spans="1:26" ht="12.75" customHeight="1">
      <c r="A495" s="10"/>
      <c r="B495" s="10"/>
      <c r="C495" s="58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59"/>
      <c r="V495" s="10"/>
      <c r="W495" s="10"/>
      <c r="X495" s="10"/>
      <c r="Y495" s="10"/>
      <c r="Z495" s="10"/>
    </row>
    <row r="496" spans="1:26" ht="12.75" customHeight="1">
      <c r="A496" s="10"/>
      <c r="B496" s="10"/>
      <c r="C496" s="58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59"/>
      <c r="V496" s="10"/>
      <c r="W496" s="10"/>
      <c r="X496" s="10"/>
      <c r="Y496" s="10"/>
      <c r="Z496" s="10"/>
    </row>
    <row r="497" spans="1:26" ht="12.75" customHeight="1">
      <c r="A497" s="10"/>
      <c r="B497" s="10"/>
      <c r="C497" s="58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59"/>
      <c r="V497" s="10"/>
      <c r="W497" s="10"/>
      <c r="X497" s="10"/>
      <c r="Y497" s="10"/>
      <c r="Z497" s="10"/>
    </row>
    <row r="498" spans="1:26" ht="12.75" customHeight="1">
      <c r="A498" s="10"/>
      <c r="B498" s="10"/>
      <c r="C498" s="58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59"/>
      <c r="V498" s="10"/>
      <c r="W498" s="10"/>
      <c r="X498" s="10"/>
      <c r="Y498" s="10"/>
      <c r="Z498" s="10"/>
    </row>
    <row r="499" spans="1:26" ht="12.75" customHeight="1">
      <c r="A499" s="10"/>
      <c r="B499" s="10"/>
      <c r="C499" s="58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59"/>
      <c r="V499" s="10"/>
      <c r="W499" s="10"/>
      <c r="X499" s="10"/>
      <c r="Y499" s="10"/>
      <c r="Z499" s="10"/>
    </row>
    <row r="500" spans="1:26" ht="12.75" customHeight="1">
      <c r="A500" s="10"/>
      <c r="B500" s="10"/>
      <c r="C500" s="58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59"/>
      <c r="V500" s="10"/>
      <c r="W500" s="10"/>
      <c r="X500" s="10"/>
      <c r="Y500" s="10"/>
      <c r="Z500" s="10"/>
    </row>
    <row r="501" spans="1:26" ht="12.75" customHeight="1">
      <c r="A501" s="10"/>
      <c r="B501" s="10"/>
      <c r="C501" s="58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59"/>
      <c r="V501" s="10"/>
      <c r="W501" s="10"/>
      <c r="X501" s="10"/>
      <c r="Y501" s="10"/>
      <c r="Z501" s="10"/>
    </row>
    <row r="502" spans="1:26" ht="12.75" customHeight="1">
      <c r="A502" s="10"/>
      <c r="B502" s="10"/>
      <c r="C502" s="58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59"/>
      <c r="V502" s="10"/>
      <c r="W502" s="10"/>
      <c r="X502" s="10"/>
      <c r="Y502" s="10"/>
      <c r="Z502" s="10"/>
    </row>
    <row r="503" spans="1:26" ht="12.75" customHeight="1">
      <c r="A503" s="10"/>
      <c r="B503" s="10"/>
      <c r="C503" s="58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59"/>
      <c r="V503" s="10"/>
      <c r="W503" s="10"/>
      <c r="X503" s="10"/>
      <c r="Y503" s="10"/>
      <c r="Z503" s="10"/>
    </row>
    <row r="504" spans="1:26" ht="12.75" customHeight="1">
      <c r="A504" s="10"/>
      <c r="B504" s="10"/>
      <c r="C504" s="58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59"/>
      <c r="V504" s="10"/>
      <c r="W504" s="10"/>
      <c r="X504" s="10"/>
      <c r="Y504" s="10"/>
      <c r="Z504" s="10"/>
    </row>
    <row r="505" spans="1:26" ht="12.75" customHeight="1">
      <c r="A505" s="10"/>
      <c r="B505" s="10"/>
      <c r="C505" s="58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59"/>
      <c r="V505" s="10"/>
      <c r="W505" s="10"/>
      <c r="X505" s="10"/>
      <c r="Y505" s="10"/>
      <c r="Z505" s="10"/>
    </row>
    <row r="506" spans="1:26" ht="12.75" customHeight="1">
      <c r="A506" s="10"/>
      <c r="B506" s="10"/>
      <c r="C506" s="58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59"/>
      <c r="V506" s="10"/>
      <c r="W506" s="10"/>
      <c r="X506" s="10"/>
      <c r="Y506" s="10"/>
      <c r="Z506" s="10"/>
    </row>
    <row r="507" spans="1:26" ht="12.75" customHeight="1">
      <c r="A507" s="10"/>
      <c r="B507" s="10"/>
      <c r="C507" s="58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59"/>
      <c r="V507" s="10"/>
      <c r="W507" s="10"/>
      <c r="X507" s="10"/>
      <c r="Y507" s="10"/>
      <c r="Z507" s="10"/>
    </row>
    <row r="508" spans="1:26" ht="12.75" customHeight="1">
      <c r="A508" s="10"/>
      <c r="B508" s="10"/>
      <c r="C508" s="58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59"/>
      <c r="V508" s="10"/>
      <c r="W508" s="10"/>
      <c r="X508" s="10"/>
      <c r="Y508" s="10"/>
      <c r="Z508" s="10"/>
    </row>
    <row r="509" spans="1:26" ht="12.75" customHeight="1">
      <c r="A509" s="10"/>
      <c r="B509" s="10"/>
      <c r="C509" s="58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59"/>
      <c r="V509" s="10"/>
      <c r="W509" s="10"/>
      <c r="X509" s="10"/>
      <c r="Y509" s="10"/>
      <c r="Z509" s="10"/>
    </row>
    <row r="510" spans="1:26" ht="12.75" customHeight="1">
      <c r="A510" s="10"/>
      <c r="B510" s="10"/>
      <c r="C510" s="58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59"/>
      <c r="V510" s="10"/>
      <c r="W510" s="10"/>
      <c r="X510" s="10"/>
      <c r="Y510" s="10"/>
      <c r="Z510" s="10"/>
    </row>
    <row r="511" spans="1:26" ht="12.75" customHeight="1">
      <c r="A511" s="10"/>
      <c r="B511" s="10"/>
      <c r="C511" s="58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59"/>
      <c r="V511" s="10"/>
      <c r="W511" s="10"/>
      <c r="X511" s="10"/>
      <c r="Y511" s="10"/>
      <c r="Z511" s="10"/>
    </row>
    <row r="512" spans="1:26" ht="12.75" customHeight="1">
      <c r="A512" s="10"/>
      <c r="B512" s="10"/>
      <c r="C512" s="58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59"/>
      <c r="V512" s="10"/>
      <c r="W512" s="10"/>
      <c r="X512" s="10"/>
      <c r="Y512" s="10"/>
      <c r="Z512" s="10"/>
    </row>
    <row r="513" spans="1:26" ht="12.75" customHeight="1">
      <c r="A513" s="10"/>
      <c r="B513" s="10"/>
      <c r="C513" s="58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59"/>
      <c r="V513" s="10"/>
      <c r="W513" s="10"/>
      <c r="X513" s="10"/>
      <c r="Y513" s="10"/>
      <c r="Z513" s="10"/>
    </row>
    <row r="514" spans="1:26" ht="12.75" customHeight="1">
      <c r="A514" s="10"/>
      <c r="B514" s="10"/>
      <c r="C514" s="58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59"/>
      <c r="V514" s="10"/>
      <c r="W514" s="10"/>
      <c r="X514" s="10"/>
      <c r="Y514" s="10"/>
      <c r="Z514" s="10"/>
    </row>
    <row r="515" spans="1:26" ht="12.75" customHeight="1">
      <c r="A515" s="10"/>
      <c r="B515" s="10"/>
      <c r="C515" s="58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59"/>
      <c r="V515" s="10"/>
      <c r="W515" s="10"/>
      <c r="X515" s="10"/>
      <c r="Y515" s="10"/>
      <c r="Z515" s="10"/>
    </row>
    <row r="516" spans="1:26" ht="12.75" customHeight="1">
      <c r="A516" s="10"/>
      <c r="B516" s="10"/>
      <c r="C516" s="58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59"/>
      <c r="V516" s="10"/>
      <c r="W516" s="10"/>
      <c r="X516" s="10"/>
      <c r="Y516" s="10"/>
      <c r="Z516" s="10"/>
    </row>
    <row r="517" spans="1:26" ht="12.75" customHeight="1">
      <c r="A517" s="10"/>
      <c r="B517" s="10"/>
      <c r="C517" s="58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59"/>
      <c r="V517" s="10"/>
      <c r="W517" s="10"/>
      <c r="X517" s="10"/>
      <c r="Y517" s="10"/>
      <c r="Z517" s="10"/>
    </row>
    <row r="518" spans="1:26" ht="12.75" customHeight="1">
      <c r="A518" s="10"/>
      <c r="B518" s="10"/>
      <c r="C518" s="58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59"/>
      <c r="V518" s="10"/>
      <c r="W518" s="10"/>
      <c r="X518" s="10"/>
      <c r="Y518" s="10"/>
      <c r="Z518" s="10"/>
    </row>
    <row r="519" spans="1:26" ht="12.75" customHeight="1">
      <c r="A519" s="10"/>
      <c r="B519" s="10"/>
      <c r="C519" s="58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59"/>
      <c r="V519" s="10"/>
      <c r="W519" s="10"/>
      <c r="X519" s="10"/>
      <c r="Y519" s="10"/>
      <c r="Z519" s="10"/>
    </row>
    <row r="520" spans="1:26" ht="12.75" customHeight="1">
      <c r="A520" s="10"/>
      <c r="B520" s="10"/>
      <c r="C520" s="58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59"/>
      <c r="V520" s="10"/>
      <c r="W520" s="10"/>
      <c r="X520" s="10"/>
      <c r="Y520" s="10"/>
      <c r="Z520" s="10"/>
    </row>
    <row r="521" spans="1:26" ht="12.75" customHeight="1">
      <c r="A521" s="10"/>
      <c r="B521" s="10"/>
      <c r="C521" s="58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59"/>
      <c r="V521" s="10"/>
      <c r="W521" s="10"/>
      <c r="X521" s="10"/>
      <c r="Y521" s="10"/>
      <c r="Z521" s="10"/>
    </row>
    <row r="522" spans="1:26" ht="12.75" customHeight="1">
      <c r="A522" s="10"/>
      <c r="B522" s="10"/>
      <c r="C522" s="58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59"/>
      <c r="V522" s="10"/>
      <c r="W522" s="10"/>
      <c r="X522" s="10"/>
      <c r="Y522" s="10"/>
      <c r="Z522" s="10"/>
    </row>
    <row r="523" spans="1:26" ht="12.75" customHeight="1">
      <c r="A523" s="10"/>
      <c r="B523" s="10"/>
      <c r="C523" s="58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59"/>
      <c r="V523" s="10"/>
      <c r="W523" s="10"/>
      <c r="X523" s="10"/>
      <c r="Y523" s="10"/>
      <c r="Z523" s="10"/>
    </row>
    <row r="524" spans="1:26" ht="12.75" customHeight="1">
      <c r="A524" s="10"/>
      <c r="B524" s="10"/>
      <c r="C524" s="58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59"/>
      <c r="V524" s="10"/>
      <c r="W524" s="10"/>
      <c r="X524" s="10"/>
      <c r="Y524" s="10"/>
      <c r="Z524" s="10"/>
    </row>
    <row r="525" spans="1:26" ht="12.75" customHeight="1">
      <c r="A525" s="10"/>
      <c r="B525" s="10"/>
      <c r="C525" s="58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59"/>
      <c r="V525" s="10"/>
      <c r="W525" s="10"/>
      <c r="X525" s="10"/>
      <c r="Y525" s="10"/>
      <c r="Z525" s="10"/>
    </row>
    <row r="526" spans="1:26" ht="12.75" customHeight="1">
      <c r="A526" s="10"/>
      <c r="B526" s="10"/>
      <c r="C526" s="58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59"/>
      <c r="V526" s="10"/>
      <c r="W526" s="10"/>
      <c r="X526" s="10"/>
      <c r="Y526" s="10"/>
      <c r="Z526" s="10"/>
    </row>
    <row r="527" spans="1:26" ht="12.75" customHeight="1">
      <c r="A527" s="10"/>
      <c r="B527" s="10"/>
      <c r="C527" s="58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59"/>
      <c r="V527" s="10"/>
      <c r="W527" s="10"/>
      <c r="X527" s="10"/>
      <c r="Y527" s="10"/>
      <c r="Z527" s="10"/>
    </row>
    <row r="528" spans="1:26" ht="12.75" customHeight="1">
      <c r="A528" s="10"/>
      <c r="B528" s="10"/>
      <c r="C528" s="58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59"/>
      <c r="V528" s="10"/>
      <c r="W528" s="10"/>
      <c r="X528" s="10"/>
      <c r="Y528" s="10"/>
      <c r="Z528" s="10"/>
    </row>
    <row r="529" spans="1:26" ht="12.75" customHeight="1">
      <c r="A529" s="10"/>
      <c r="B529" s="10"/>
      <c r="C529" s="58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59"/>
      <c r="V529" s="10"/>
      <c r="W529" s="10"/>
      <c r="X529" s="10"/>
      <c r="Y529" s="10"/>
      <c r="Z529" s="10"/>
    </row>
    <row r="530" spans="1:26" ht="12.75" customHeight="1">
      <c r="A530" s="10"/>
      <c r="B530" s="10"/>
      <c r="C530" s="58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59"/>
      <c r="V530" s="10"/>
      <c r="W530" s="10"/>
      <c r="X530" s="10"/>
      <c r="Y530" s="10"/>
      <c r="Z530" s="10"/>
    </row>
    <row r="531" spans="1:26" ht="12.75" customHeight="1">
      <c r="A531" s="10"/>
      <c r="B531" s="10"/>
      <c r="C531" s="58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59"/>
      <c r="V531" s="10"/>
      <c r="W531" s="10"/>
      <c r="X531" s="10"/>
      <c r="Y531" s="10"/>
      <c r="Z531" s="10"/>
    </row>
    <row r="532" spans="1:26" ht="12.75" customHeight="1">
      <c r="A532" s="10"/>
      <c r="B532" s="10"/>
      <c r="C532" s="58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59"/>
      <c r="V532" s="10"/>
      <c r="W532" s="10"/>
      <c r="X532" s="10"/>
      <c r="Y532" s="10"/>
      <c r="Z532" s="10"/>
    </row>
    <row r="533" spans="1:26" ht="12.75" customHeight="1">
      <c r="A533" s="10"/>
      <c r="B533" s="10"/>
      <c r="C533" s="58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59"/>
      <c r="V533" s="10"/>
      <c r="W533" s="10"/>
      <c r="X533" s="10"/>
      <c r="Y533" s="10"/>
      <c r="Z533" s="10"/>
    </row>
    <row r="534" spans="1:26" ht="12.75" customHeight="1">
      <c r="A534" s="10"/>
      <c r="B534" s="10"/>
      <c r="C534" s="58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59"/>
      <c r="V534" s="10"/>
      <c r="W534" s="10"/>
      <c r="X534" s="10"/>
      <c r="Y534" s="10"/>
      <c r="Z534" s="10"/>
    </row>
    <row r="535" spans="1:26" ht="12.75" customHeight="1">
      <c r="A535" s="10"/>
      <c r="B535" s="10"/>
      <c r="C535" s="58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59"/>
      <c r="V535" s="10"/>
      <c r="W535" s="10"/>
      <c r="X535" s="10"/>
      <c r="Y535" s="10"/>
      <c r="Z535" s="10"/>
    </row>
    <row r="536" spans="1:26" ht="12.75" customHeight="1">
      <c r="A536" s="10"/>
      <c r="B536" s="10"/>
      <c r="C536" s="58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59"/>
      <c r="V536" s="10"/>
      <c r="W536" s="10"/>
      <c r="X536" s="10"/>
      <c r="Y536" s="10"/>
      <c r="Z536" s="10"/>
    </row>
    <row r="537" spans="1:26" ht="12.75" customHeight="1">
      <c r="A537" s="10"/>
      <c r="B537" s="10"/>
      <c r="C537" s="58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59"/>
      <c r="V537" s="10"/>
      <c r="W537" s="10"/>
      <c r="X537" s="10"/>
      <c r="Y537" s="10"/>
      <c r="Z537" s="10"/>
    </row>
    <row r="538" spans="1:26" ht="12.75" customHeight="1">
      <c r="A538" s="10"/>
      <c r="B538" s="10"/>
      <c r="C538" s="58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59"/>
      <c r="V538" s="10"/>
      <c r="W538" s="10"/>
      <c r="X538" s="10"/>
      <c r="Y538" s="10"/>
      <c r="Z538" s="10"/>
    </row>
    <row r="539" spans="1:26" ht="12.75" customHeight="1">
      <c r="A539" s="10"/>
      <c r="B539" s="10"/>
      <c r="C539" s="58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59"/>
      <c r="V539" s="10"/>
      <c r="W539" s="10"/>
      <c r="X539" s="10"/>
      <c r="Y539" s="10"/>
      <c r="Z539" s="10"/>
    </row>
    <row r="540" spans="1:26" ht="12.75" customHeight="1">
      <c r="A540" s="10"/>
      <c r="B540" s="10"/>
      <c r="C540" s="58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59"/>
      <c r="V540" s="10"/>
      <c r="W540" s="10"/>
      <c r="X540" s="10"/>
      <c r="Y540" s="10"/>
      <c r="Z540" s="10"/>
    </row>
    <row r="541" spans="1:26" ht="12.75" customHeight="1">
      <c r="A541" s="10"/>
      <c r="B541" s="10"/>
      <c r="C541" s="58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59"/>
      <c r="V541" s="10"/>
      <c r="W541" s="10"/>
      <c r="X541" s="10"/>
      <c r="Y541" s="10"/>
      <c r="Z541" s="10"/>
    </row>
    <row r="542" spans="1:26" ht="12.75" customHeight="1">
      <c r="A542" s="10"/>
      <c r="B542" s="10"/>
      <c r="C542" s="58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59"/>
      <c r="V542" s="10"/>
      <c r="W542" s="10"/>
      <c r="X542" s="10"/>
      <c r="Y542" s="10"/>
      <c r="Z542" s="10"/>
    </row>
    <row r="543" spans="1:26" ht="12.75" customHeight="1">
      <c r="A543" s="10"/>
      <c r="B543" s="10"/>
      <c r="C543" s="58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59"/>
      <c r="V543" s="10"/>
      <c r="W543" s="10"/>
      <c r="X543" s="10"/>
      <c r="Y543" s="10"/>
      <c r="Z543" s="10"/>
    </row>
    <row r="544" spans="1:26" ht="12.75" customHeight="1">
      <c r="A544" s="10"/>
      <c r="B544" s="10"/>
      <c r="C544" s="58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59"/>
      <c r="V544" s="10"/>
      <c r="W544" s="10"/>
      <c r="X544" s="10"/>
      <c r="Y544" s="10"/>
      <c r="Z544" s="10"/>
    </row>
    <row r="545" spans="1:26" ht="12.75" customHeight="1">
      <c r="A545" s="10"/>
      <c r="B545" s="10"/>
      <c r="C545" s="58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59"/>
      <c r="V545" s="10"/>
      <c r="W545" s="10"/>
      <c r="X545" s="10"/>
      <c r="Y545" s="10"/>
      <c r="Z545" s="10"/>
    </row>
    <row r="546" spans="1:26" ht="12.75" customHeight="1">
      <c r="A546" s="10"/>
      <c r="B546" s="10"/>
      <c r="C546" s="58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59"/>
      <c r="V546" s="10"/>
      <c r="W546" s="10"/>
      <c r="X546" s="10"/>
      <c r="Y546" s="10"/>
      <c r="Z546" s="10"/>
    </row>
    <row r="547" spans="1:26" ht="12.75" customHeight="1">
      <c r="A547" s="10"/>
      <c r="B547" s="10"/>
      <c r="C547" s="58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59"/>
      <c r="V547" s="10"/>
      <c r="W547" s="10"/>
      <c r="X547" s="10"/>
      <c r="Y547" s="10"/>
      <c r="Z547" s="10"/>
    </row>
    <row r="548" spans="1:26" ht="12.75" customHeight="1">
      <c r="A548" s="10"/>
      <c r="B548" s="10"/>
      <c r="C548" s="58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59"/>
      <c r="V548" s="10"/>
      <c r="W548" s="10"/>
      <c r="X548" s="10"/>
      <c r="Y548" s="10"/>
      <c r="Z548" s="10"/>
    </row>
    <row r="549" spans="1:26" ht="12.75" customHeight="1">
      <c r="A549" s="10"/>
      <c r="B549" s="10"/>
      <c r="C549" s="58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59"/>
      <c r="V549" s="10"/>
      <c r="W549" s="10"/>
      <c r="X549" s="10"/>
      <c r="Y549" s="10"/>
      <c r="Z549" s="10"/>
    </row>
    <row r="550" spans="1:26" ht="12.75" customHeight="1">
      <c r="A550" s="10"/>
      <c r="B550" s="10"/>
      <c r="C550" s="58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59"/>
      <c r="V550" s="10"/>
      <c r="W550" s="10"/>
      <c r="X550" s="10"/>
      <c r="Y550" s="10"/>
      <c r="Z550" s="10"/>
    </row>
    <row r="551" spans="1:26" ht="12.75" customHeight="1">
      <c r="A551" s="10"/>
      <c r="B551" s="10"/>
      <c r="C551" s="58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59"/>
      <c r="V551" s="10"/>
      <c r="W551" s="10"/>
      <c r="X551" s="10"/>
      <c r="Y551" s="10"/>
      <c r="Z551" s="10"/>
    </row>
    <row r="552" spans="1:26" ht="12.75" customHeight="1">
      <c r="A552" s="10"/>
      <c r="B552" s="10"/>
      <c r="C552" s="58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59"/>
      <c r="V552" s="10"/>
      <c r="W552" s="10"/>
      <c r="X552" s="10"/>
      <c r="Y552" s="10"/>
      <c r="Z552" s="10"/>
    </row>
    <row r="553" spans="1:26" ht="12.75" customHeight="1">
      <c r="A553" s="10"/>
      <c r="B553" s="10"/>
      <c r="C553" s="58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59"/>
      <c r="V553" s="10"/>
      <c r="W553" s="10"/>
      <c r="X553" s="10"/>
      <c r="Y553" s="10"/>
      <c r="Z553" s="10"/>
    </row>
    <row r="554" spans="1:26" ht="12.75" customHeight="1">
      <c r="A554" s="10"/>
      <c r="B554" s="10"/>
      <c r="C554" s="58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59"/>
      <c r="V554" s="10"/>
      <c r="W554" s="10"/>
      <c r="X554" s="10"/>
      <c r="Y554" s="10"/>
      <c r="Z554" s="10"/>
    </row>
    <row r="555" spans="1:26" ht="12.75" customHeight="1">
      <c r="A555" s="10"/>
      <c r="B555" s="10"/>
      <c r="C555" s="58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59"/>
      <c r="V555" s="10"/>
      <c r="W555" s="10"/>
      <c r="X555" s="10"/>
      <c r="Y555" s="10"/>
      <c r="Z555" s="10"/>
    </row>
    <row r="556" spans="1:26" ht="12.75" customHeight="1">
      <c r="A556" s="10"/>
      <c r="B556" s="10"/>
      <c r="C556" s="58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59"/>
      <c r="V556" s="10"/>
      <c r="W556" s="10"/>
      <c r="X556" s="10"/>
      <c r="Y556" s="10"/>
      <c r="Z556" s="10"/>
    </row>
    <row r="557" spans="1:26" ht="12.75" customHeight="1">
      <c r="A557" s="10"/>
      <c r="B557" s="10"/>
      <c r="C557" s="58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59"/>
      <c r="V557" s="10"/>
      <c r="W557" s="10"/>
      <c r="X557" s="10"/>
      <c r="Y557" s="10"/>
      <c r="Z557" s="10"/>
    </row>
    <row r="558" spans="1:26" ht="12.75" customHeight="1">
      <c r="A558" s="10"/>
      <c r="B558" s="10"/>
      <c r="C558" s="58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59"/>
      <c r="V558" s="10"/>
      <c r="W558" s="10"/>
      <c r="X558" s="10"/>
      <c r="Y558" s="10"/>
      <c r="Z558" s="10"/>
    </row>
    <row r="559" spans="1:26" ht="12.75" customHeight="1">
      <c r="A559" s="10"/>
      <c r="B559" s="10"/>
      <c r="C559" s="58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59"/>
      <c r="V559" s="10"/>
      <c r="W559" s="10"/>
      <c r="X559" s="10"/>
      <c r="Y559" s="10"/>
      <c r="Z559" s="10"/>
    </row>
    <row r="560" spans="1:26" ht="12.75" customHeight="1">
      <c r="A560" s="10"/>
      <c r="B560" s="10"/>
      <c r="C560" s="58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59"/>
      <c r="V560" s="10"/>
      <c r="W560" s="10"/>
      <c r="X560" s="10"/>
      <c r="Y560" s="10"/>
      <c r="Z560" s="10"/>
    </row>
    <row r="561" spans="1:26" ht="12.75" customHeight="1">
      <c r="A561" s="10"/>
      <c r="B561" s="10"/>
      <c r="C561" s="58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59"/>
      <c r="V561" s="10"/>
      <c r="W561" s="10"/>
      <c r="X561" s="10"/>
      <c r="Y561" s="10"/>
      <c r="Z561" s="10"/>
    </row>
    <row r="562" spans="1:26" ht="12.75" customHeight="1">
      <c r="A562" s="10"/>
      <c r="B562" s="10"/>
      <c r="C562" s="58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59"/>
      <c r="V562" s="10"/>
      <c r="W562" s="10"/>
      <c r="X562" s="10"/>
      <c r="Y562" s="10"/>
      <c r="Z562" s="10"/>
    </row>
    <row r="563" spans="1:26" ht="12.75" customHeight="1">
      <c r="A563" s="10"/>
      <c r="B563" s="10"/>
      <c r="C563" s="58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59"/>
      <c r="V563" s="10"/>
      <c r="W563" s="10"/>
      <c r="X563" s="10"/>
      <c r="Y563" s="10"/>
      <c r="Z563" s="10"/>
    </row>
    <row r="564" spans="1:26" ht="12.75" customHeight="1">
      <c r="A564" s="10"/>
      <c r="B564" s="10"/>
      <c r="C564" s="58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59"/>
      <c r="V564" s="10"/>
      <c r="W564" s="10"/>
      <c r="X564" s="10"/>
      <c r="Y564" s="10"/>
      <c r="Z564" s="10"/>
    </row>
    <row r="565" spans="1:26" ht="12.75" customHeight="1">
      <c r="A565" s="10"/>
      <c r="B565" s="10"/>
      <c r="C565" s="58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59"/>
      <c r="V565" s="10"/>
      <c r="W565" s="10"/>
      <c r="X565" s="10"/>
      <c r="Y565" s="10"/>
      <c r="Z565" s="10"/>
    </row>
    <row r="566" spans="1:26" ht="12.75" customHeight="1">
      <c r="A566" s="10"/>
      <c r="B566" s="10"/>
      <c r="C566" s="58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59"/>
      <c r="V566" s="10"/>
      <c r="W566" s="10"/>
      <c r="X566" s="10"/>
      <c r="Y566" s="10"/>
      <c r="Z566" s="10"/>
    </row>
    <row r="567" spans="1:26" ht="12.75" customHeight="1">
      <c r="A567" s="10"/>
      <c r="B567" s="10"/>
      <c r="C567" s="58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59"/>
      <c r="V567" s="10"/>
      <c r="W567" s="10"/>
      <c r="X567" s="10"/>
      <c r="Y567" s="10"/>
      <c r="Z567" s="10"/>
    </row>
    <row r="568" spans="1:26" ht="12.75" customHeight="1">
      <c r="A568" s="10"/>
      <c r="B568" s="10"/>
      <c r="C568" s="58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59"/>
      <c r="V568" s="10"/>
      <c r="W568" s="10"/>
      <c r="X568" s="10"/>
      <c r="Y568" s="10"/>
      <c r="Z568" s="10"/>
    </row>
    <row r="569" spans="1:26" ht="12.75" customHeight="1">
      <c r="A569" s="10"/>
      <c r="B569" s="10"/>
      <c r="C569" s="58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59"/>
      <c r="V569" s="10"/>
      <c r="W569" s="10"/>
      <c r="X569" s="10"/>
      <c r="Y569" s="10"/>
      <c r="Z569" s="10"/>
    </row>
    <row r="570" spans="1:26" ht="12.75" customHeight="1">
      <c r="A570" s="10"/>
      <c r="B570" s="10"/>
      <c r="C570" s="58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59"/>
      <c r="V570" s="10"/>
      <c r="W570" s="10"/>
      <c r="X570" s="10"/>
      <c r="Y570" s="10"/>
      <c r="Z570" s="10"/>
    </row>
    <row r="571" spans="1:26" ht="12.75" customHeight="1">
      <c r="A571" s="10"/>
      <c r="B571" s="10"/>
      <c r="C571" s="58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59"/>
      <c r="V571" s="10"/>
      <c r="W571" s="10"/>
      <c r="X571" s="10"/>
      <c r="Y571" s="10"/>
      <c r="Z571" s="10"/>
    </row>
    <row r="572" spans="1:26" ht="12.75" customHeight="1">
      <c r="A572" s="10"/>
      <c r="B572" s="10"/>
      <c r="C572" s="58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59"/>
      <c r="V572" s="10"/>
      <c r="W572" s="10"/>
      <c r="X572" s="10"/>
      <c r="Y572" s="10"/>
      <c r="Z572" s="10"/>
    </row>
    <row r="573" spans="1:26" ht="12.75" customHeight="1">
      <c r="A573" s="10"/>
      <c r="B573" s="10"/>
      <c r="C573" s="58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59"/>
      <c r="V573" s="10"/>
      <c r="W573" s="10"/>
      <c r="X573" s="10"/>
      <c r="Y573" s="10"/>
      <c r="Z573" s="10"/>
    </row>
    <row r="574" spans="1:26" ht="12.75" customHeight="1">
      <c r="A574" s="10"/>
      <c r="B574" s="10"/>
      <c r="C574" s="58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59"/>
      <c r="V574" s="10"/>
      <c r="W574" s="10"/>
      <c r="X574" s="10"/>
      <c r="Y574" s="10"/>
      <c r="Z574" s="10"/>
    </row>
    <row r="575" spans="1:26" ht="12.75" customHeight="1">
      <c r="A575" s="10"/>
      <c r="B575" s="10"/>
      <c r="C575" s="58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59"/>
      <c r="V575" s="10"/>
      <c r="W575" s="10"/>
      <c r="X575" s="10"/>
      <c r="Y575" s="10"/>
      <c r="Z575" s="10"/>
    </row>
    <row r="576" spans="1:26" ht="12.75" customHeight="1">
      <c r="A576" s="10"/>
      <c r="B576" s="10"/>
      <c r="C576" s="58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59"/>
      <c r="V576" s="10"/>
      <c r="W576" s="10"/>
      <c r="X576" s="10"/>
      <c r="Y576" s="10"/>
      <c r="Z576" s="10"/>
    </row>
    <row r="577" spans="1:26" ht="12.75" customHeight="1">
      <c r="A577" s="10"/>
      <c r="B577" s="10"/>
      <c r="C577" s="58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59"/>
      <c r="V577" s="10"/>
      <c r="W577" s="10"/>
      <c r="X577" s="10"/>
      <c r="Y577" s="10"/>
      <c r="Z577" s="10"/>
    </row>
    <row r="578" spans="1:26" ht="12.75" customHeight="1">
      <c r="A578" s="10"/>
      <c r="B578" s="10"/>
      <c r="C578" s="58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59"/>
      <c r="V578" s="10"/>
      <c r="W578" s="10"/>
      <c r="X578" s="10"/>
      <c r="Y578" s="10"/>
      <c r="Z578" s="10"/>
    </row>
    <row r="579" spans="1:26" ht="12.75" customHeight="1">
      <c r="A579" s="10"/>
      <c r="B579" s="10"/>
      <c r="C579" s="58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59"/>
      <c r="V579" s="10"/>
      <c r="W579" s="10"/>
      <c r="X579" s="10"/>
      <c r="Y579" s="10"/>
      <c r="Z579" s="10"/>
    </row>
    <row r="580" spans="1:26" ht="12.75" customHeight="1">
      <c r="A580" s="10"/>
      <c r="B580" s="10"/>
      <c r="C580" s="58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59"/>
      <c r="V580" s="10"/>
      <c r="W580" s="10"/>
      <c r="X580" s="10"/>
      <c r="Y580" s="10"/>
      <c r="Z580" s="10"/>
    </row>
    <row r="581" spans="1:26" ht="12.75" customHeight="1">
      <c r="A581" s="10"/>
      <c r="B581" s="10"/>
      <c r="C581" s="58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59"/>
      <c r="V581" s="10"/>
      <c r="W581" s="10"/>
      <c r="X581" s="10"/>
      <c r="Y581" s="10"/>
      <c r="Z581" s="10"/>
    </row>
    <row r="582" spans="1:26" ht="12.75" customHeight="1">
      <c r="A582" s="10"/>
      <c r="B582" s="10"/>
      <c r="C582" s="58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59"/>
      <c r="V582" s="10"/>
      <c r="W582" s="10"/>
      <c r="X582" s="10"/>
      <c r="Y582" s="10"/>
      <c r="Z582" s="10"/>
    </row>
    <row r="583" spans="1:26" ht="12.75" customHeight="1">
      <c r="A583" s="10"/>
      <c r="B583" s="10"/>
      <c r="C583" s="58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59"/>
      <c r="V583" s="10"/>
      <c r="W583" s="10"/>
      <c r="X583" s="10"/>
      <c r="Y583" s="10"/>
      <c r="Z583" s="10"/>
    </row>
    <row r="584" spans="1:26" ht="12.75" customHeight="1">
      <c r="A584" s="10"/>
      <c r="B584" s="10"/>
      <c r="C584" s="58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59"/>
      <c r="V584" s="10"/>
      <c r="W584" s="10"/>
      <c r="X584" s="10"/>
      <c r="Y584" s="10"/>
      <c r="Z584" s="10"/>
    </row>
    <row r="585" spans="1:26" ht="12.75" customHeight="1">
      <c r="A585" s="10"/>
      <c r="B585" s="10"/>
      <c r="C585" s="58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59"/>
      <c r="V585" s="10"/>
      <c r="W585" s="10"/>
      <c r="X585" s="10"/>
      <c r="Y585" s="10"/>
      <c r="Z585" s="10"/>
    </row>
    <row r="586" spans="1:26" ht="12.75" customHeight="1">
      <c r="A586" s="10"/>
      <c r="B586" s="10"/>
      <c r="C586" s="58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59"/>
      <c r="V586" s="10"/>
      <c r="W586" s="10"/>
      <c r="X586" s="10"/>
      <c r="Y586" s="10"/>
      <c r="Z586" s="10"/>
    </row>
    <row r="587" spans="1:26" ht="12.75" customHeight="1">
      <c r="A587" s="10"/>
      <c r="B587" s="10"/>
      <c r="C587" s="58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59"/>
      <c r="V587" s="10"/>
      <c r="W587" s="10"/>
      <c r="X587" s="10"/>
      <c r="Y587" s="10"/>
      <c r="Z587" s="10"/>
    </row>
    <row r="588" spans="1:26" ht="12.75" customHeight="1">
      <c r="A588" s="10"/>
      <c r="B588" s="10"/>
      <c r="C588" s="58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59"/>
      <c r="V588" s="10"/>
      <c r="W588" s="10"/>
      <c r="X588" s="10"/>
      <c r="Y588" s="10"/>
      <c r="Z588" s="10"/>
    </row>
    <row r="589" spans="1:26" ht="12.75" customHeight="1">
      <c r="A589" s="10"/>
      <c r="B589" s="10"/>
      <c r="C589" s="58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59"/>
      <c r="V589" s="10"/>
      <c r="W589" s="10"/>
      <c r="X589" s="10"/>
      <c r="Y589" s="10"/>
      <c r="Z589" s="10"/>
    </row>
    <row r="590" spans="1:26" ht="12.75" customHeight="1">
      <c r="A590" s="10"/>
      <c r="B590" s="10"/>
      <c r="C590" s="58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59"/>
      <c r="V590" s="10"/>
      <c r="W590" s="10"/>
      <c r="X590" s="10"/>
      <c r="Y590" s="10"/>
      <c r="Z590" s="10"/>
    </row>
    <row r="591" spans="1:26" ht="12.75" customHeight="1">
      <c r="A591" s="10"/>
      <c r="B591" s="10"/>
      <c r="C591" s="58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59"/>
      <c r="V591" s="10"/>
      <c r="W591" s="10"/>
      <c r="X591" s="10"/>
      <c r="Y591" s="10"/>
      <c r="Z591" s="10"/>
    </row>
    <row r="592" spans="1:26" ht="12.75" customHeight="1">
      <c r="A592" s="10"/>
      <c r="B592" s="10"/>
      <c r="C592" s="58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59"/>
      <c r="V592" s="10"/>
      <c r="W592" s="10"/>
      <c r="X592" s="10"/>
      <c r="Y592" s="10"/>
      <c r="Z592" s="10"/>
    </row>
    <row r="593" spans="1:26" ht="12.75" customHeight="1">
      <c r="A593" s="10"/>
      <c r="B593" s="10"/>
      <c r="C593" s="58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59"/>
      <c r="V593" s="10"/>
      <c r="W593" s="10"/>
      <c r="X593" s="10"/>
      <c r="Y593" s="10"/>
      <c r="Z593" s="10"/>
    </row>
    <row r="594" spans="1:26" ht="12.75" customHeight="1">
      <c r="A594" s="10"/>
      <c r="B594" s="10"/>
      <c r="C594" s="58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59"/>
      <c r="V594" s="10"/>
      <c r="W594" s="10"/>
      <c r="X594" s="10"/>
      <c r="Y594" s="10"/>
      <c r="Z594" s="10"/>
    </row>
    <row r="595" spans="1:26" ht="12.75" customHeight="1">
      <c r="A595" s="10"/>
      <c r="B595" s="10"/>
      <c r="C595" s="58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59"/>
      <c r="V595" s="10"/>
      <c r="W595" s="10"/>
      <c r="X595" s="10"/>
      <c r="Y595" s="10"/>
      <c r="Z595" s="10"/>
    </row>
    <row r="596" spans="1:26" ht="12.75" customHeight="1">
      <c r="A596" s="10"/>
      <c r="B596" s="10"/>
      <c r="C596" s="58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59"/>
      <c r="V596" s="10"/>
      <c r="W596" s="10"/>
      <c r="X596" s="10"/>
      <c r="Y596" s="10"/>
      <c r="Z596" s="10"/>
    </row>
    <row r="597" spans="1:26" ht="12.75" customHeight="1">
      <c r="A597" s="10"/>
      <c r="B597" s="10"/>
      <c r="C597" s="58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59"/>
      <c r="V597" s="10"/>
      <c r="W597" s="10"/>
      <c r="X597" s="10"/>
      <c r="Y597" s="10"/>
      <c r="Z597" s="10"/>
    </row>
    <row r="598" spans="1:26" ht="12.75" customHeight="1">
      <c r="A598" s="10"/>
      <c r="B598" s="10"/>
      <c r="C598" s="58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59"/>
      <c r="V598" s="10"/>
      <c r="W598" s="10"/>
      <c r="X598" s="10"/>
      <c r="Y598" s="10"/>
      <c r="Z598" s="10"/>
    </row>
    <row r="599" spans="1:26" ht="12.75" customHeight="1">
      <c r="A599" s="10"/>
      <c r="B599" s="10"/>
      <c r="C599" s="58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59"/>
      <c r="V599" s="10"/>
      <c r="W599" s="10"/>
      <c r="X599" s="10"/>
      <c r="Y599" s="10"/>
      <c r="Z599" s="10"/>
    </row>
    <row r="600" spans="1:26" ht="12.75" customHeight="1">
      <c r="A600" s="10"/>
      <c r="B600" s="10"/>
      <c r="C600" s="58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59"/>
      <c r="V600" s="10"/>
      <c r="W600" s="10"/>
      <c r="X600" s="10"/>
      <c r="Y600" s="10"/>
      <c r="Z600" s="10"/>
    </row>
    <row r="601" spans="1:26" ht="12.75" customHeight="1">
      <c r="A601" s="10"/>
      <c r="B601" s="10"/>
      <c r="C601" s="58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59"/>
      <c r="V601" s="10"/>
      <c r="W601" s="10"/>
      <c r="X601" s="10"/>
      <c r="Y601" s="10"/>
      <c r="Z601" s="10"/>
    </row>
    <row r="602" spans="1:26" ht="12.75" customHeight="1">
      <c r="A602" s="10"/>
      <c r="B602" s="10"/>
      <c r="C602" s="58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59"/>
      <c r="V602" s="10"/>
      <c r="W602" s="10"/>
      <c r="X602" s="10"/>
      <c r="Y602" s="10"/>
      <c r="Z602" s="10"/>
    </row>
    <row r="603" spans="1:26" ht="12.75" customHeight="1">
      <c r="A603" s="10"/>
      <c r="B603" s="10"/>
      <c r="C603" s="58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59"/>
      <c r="V603" s="10"/>
      <c r="W603" s="10"/>
      <c r="X603" s="10"/>
      <c r="Y603" s="10"/>
      <c r="Z603" s="10"/>
    </row>
    <row r="604" spans="1:26" ht="12.75" customHeight="1">
      <c r="A604" s="10"/>
      <c r="B604" s="10"/>
      <c r="C604" s="58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59"/>
      <c r="V604" s="10"/>
      <c r="W604" s="10"/>
      <c r="X604" s="10"/>
      <c r="Y604" s="10"/>
      <c r="Z604" s="10"/>
    </row>
    <row r="605" spans="1:26" ht="12.75" customHeight="1">
      <c r="A605" s="10"/>
      <c r="B605" s="10"/>
      <c r="C605" s="58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59"/>
      <c r="V605" s="10"/>
      <c r="W605" s="10"/>
      <c r="X605" s="10"/>
      <c r="Y605" s="10"/>
      <c r="Z605" s="10"/>
    </row>
    <row r="606" spans="1:26" ht="12.75" customHeight="1">
      <c r="A606" s="10"/>
      <c r="B606" s="10"/>
      <c r="C606" s="58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59"/>
      <c r="V606" s="10"/>
      <c r="W606" s="10"/>
      <c r="X606" s="10"/>
      <c r="Y606" s="10"/>
      <c r="Z606" s="10"/>
    </row>
    <row r="607" spans="1:26" ht="12.75" customHeight="1">
      <c r="A607" s="10"/>
      <c r="B607" s="10"/>
      <c r="C607" s="58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59"/>
      <c r="V607" s="10"/>
      <c r="W607" s="10"/>
      <c r="X607" s="10"/>
      <c r="Y607" s="10"/>
      <c r="Z607" s="10"/>
    </row>
    <row r="608" spans="1:26" ht="12.75" customHeight="1">
      <c r="A608" s="10"/>
      <c r="B608" s="10"/>
      <c r="C608" s="58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59"/>
      <c r="V608" s="10"/>
      <c r="W608" s="10"/>
      <c r="X608" s="10"/>
      <c r="Y608" s="10"/>
      <c r="Z608" s="10"/>
    </row>
    <row r="609" spans="1:26" ht="12.75" customHeight="1">
      <c r="A609" s="10"/>
      <c r="B609" s="10"/>
      <c r="C609" s="58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59"/>
      <c r="V609" s="10"/>
      <c r="W609" s="10"/>
      <c r="X609" s="10"/>
      <c r="Y609" s="10"/>
      <c r="Z609" s="10"/>
    </row>
    <row r="610" spans="1:26" ht="12.75" customHeight="1">
      <c r="A610" s="10"/>
      <c r="B610" s="10"/>
      <c r="C610" s="58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59"/>
      <c r="V610" s="10"/>
      <c r="W610" s="10"/>
      <c r="X610" s="10"/>
      <c r="Y610" s="10"/>
      <c r="Z610" s="10"/>
    </row>
    <row r="611" spans="1:26" ht="12.75" customHeight="1">
      <c r="A611" s="10"/>
      <c r="B611" s="10"/>
      <c r="C611" s="58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59"/>
      <c r="V611" s="10"/>
      <c r="W611" s="10"/>
      <c r="X611" s="10"/>
      <c r="Y611" s="10"/>
      <c r="Z611" s="10"/>
    </row>
    <row r="612" spans="1:26" ht="12.75" customHeight="1">
      <c r="A612" s="10"/>
      <c r="B612" s="10"/>
      <c r="C612" s="58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59"/>
      <c r="V612" s="10"/>
      <c r="W612" s="10"/>
      <c r="X612" s="10"/>
      <c r="Y612" s="10"/>
      <c r="Z612" s="10"/>
    </row>
    <row r="613" spans="1:26" ht="12.75" customHeight="1">
      <c r="A613" s="10"/>
      <c r="B613" s="10"/>
      <c r="C613" s="58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59"/>
      <c r="V613" s="10"/>
      <c r="W613" s="10"/>
      <c r="X613" s="10"/>
      <c r="Y613" s="10"/>
      <c r="Z613" s="10"/>
    </row>
    <row r="614" spans="1:26" ht="12.75" customHeight="1">
      <c r="A614" s="10"/>
      <c r="B614" s="10"/>
      <c r="C614" s="58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59"/>
      <c r="V614" s="10"/>
      <c r="W614" s="10"/>
      <c r="X614" s="10"/>
      <c r="Y614" s="10"/>
      <c r="Z614" s="10"/>
    </row>
    <row r="615" spans="1:26" ht="12.75" customHeight="1">
      <c r="A615" s="10"/>
      <c r="B615" s="10"/>
      <c r="C615" s="58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59"/>
      <c r="V615" s="10"/>
      <c r="W615" s="10"/>
      <c r="X615" s="10"/>
      <c r="Y615" s="10"/>
      <c r="Z615" s="10"/>
    </row>
    <row r="616" spans="1:26" ht="12.75" customHeight="1">
      <c r="A616" s="10"/>
      <c r="B616" s="10"/>
      <c r="C616" s="58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59"/>
      <c r="V616" s="10"/>
      <c r="W616" s="10"/>
      <c r="X616" s="10"/>
      <c r="Y616" s="10"/>
      <c r="Z616" s="10"/>
    </row>
    <row r="617" spans="1:26" ht="12.75" customHeight="1">
      <c r="A617" s="10"/>
      <c r="B617" s="10"/>
      <c r="C617" s="58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59"/>
      <c r="V617" s="10"/>
      <c r="W617" s="10"/>
      <c r="X617" s="10"/>
      <c r="Y617" s="10"/>
      <c r="Z617" s="10"/>
    </row>
    <row r="618" spans="1:26" ht="12.75" customHeight="1">
      <c r="A618" s="10"/>
      <c r="B618" s="10"/>
      <c r="C618" s="58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59"/>
      <c r="V618" s="10"/>
      <c r="W618" s="10"/>
      <c r="X618" s="10"/>
      <c r="Y618" s="10"/>
      <c r="Z618" s="10"/>
    </row>
    <row r="619" spans="1:26" ht="12.75" customHeight="1">
      <c r="A619" s="10"/>
      <c r="B619" s="10"/>
      <c r="C619" s="58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59"/>
      <c r="V619" s="10"/>
      <c r="W619" s="10"/>
      <c r="X619" s="10"/>
      <c r="Y619" s="10"/>
      <c r="Z619" s="10"/>
    </row>
    <row r="620" spans="1:26" ht="12.75" customHeight="1">
      <c r="A620" s="10"/>
      <c r="B620" s="10"/>
      <c r="C620" s="58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59"/>
      <c r="V620" s="10"/>
      <c r="W620" s="10"/>
      <c r="X620" s="10"/>
      <c r="Y620" s="10"/>
      <c r="Z620" s="10"/>
    </row>
    <row r="621" spans="1:26" ht="12.75" customHeight="1">
      <c r="A621" s="10"/>
      <c r="B621" s="10"/>
      <c r="C621" s="58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59"/>
      <c r="V621" s="10"/>
      <c r="W621" s="10"/>
      <c r="X621" s="10"/>
      <c r="Y621" s="10"/>
      <c r="Z621" s="10"/>
    </row>
    <row r="622" spans="1:26" ht="12.75" customHeight="1">
      <c r="A622" s="10"/>
      <c r="B622" s="10"/>
      <c r="C622" s="58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59"/>
      <c r="V622" s="10"/>
      <c r="W622" s="10"/>
      <c r="X622" s="10"/>
      <c r="Y622" s="10"/>
      <c r="Z622" s="10"/>
    </row>
    <row r="623" spans="1:26" ht="12.75" customHeight="1">
      <c r="A623" s="10"/>
      <c r="B623" s="10"/>
      <c r="C623" s="58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59"/>
      <c r="V623" s="10"/>
      <c r="W623" s="10"/>
      <c r="X623" s="10"/>
      <c r="Y623" s="10"/>
      <c r="Z623" s="10"/>
    </row>
    <row r="624" spans="1:26" ht="12.75" customHeight="1">
      <c r="A624" s="10"/>
      <c r="B624" s="10"/>
      <c r="C624" s="58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59"/>
      <c r="V624" s="10"/>
      <c r="W624" s="10"/>
      <c r="X624" s="10"/>
      <c r="Y624" s="10"/>
      <c r="Z624" s="10"/>
    </row>
    <row r="625" spans="1:26" ht="12.75" customHeight="1">
      <c r="A625" s="10"/>
      <c r="B625" s="10"/>
      <c r="C625" s="58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59"/>
      <c r="V625" s="10"/>
      <c r="W625" s="10"/>
      <c r="X625" s="10"/>
      <c r="Y625" s="10"/>
      <c r="Z625" s="10"/>
    </row>
    <row r="626" spans="1:26" ht="12.75" customHeight="1">
      <c r="A626" s="10"/>
      <c r="B626" s="10"/>
      <c r="C626" s="58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59"/>
      <c r="V626" s="10"/>
      <c r="W626" s="10"/>
      <c r="X626" s="10"/>
      <c r="Y626" s="10"/>
      <c r="Z626" s="10"/>
    </row>
    <row r="627" spans="1:26" ht="12.75" customHeight="1">
      <c r="A627" s="10"/>
      <c r="B627" s="10"/>
      <c r="C627" s="58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59"/>
      <c r="V627" s="10"/>
      <c r="W627" s="10"/>
      <c r="X627" s="10"/>
      <c r="Y627" s="10"/>
      <c r="Z627" s="10"/>
    </row>
    <row r="628" spans="1:26" ht="12.75" customHeight="1">
      <c r="A628" s="10"/>
      <c r="B628" s="10"/>
      <c r="C628" s="58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59"/>
      <c r="V628" s="10"/>
      <c r="W628" s="10"/>
      <c r="X628" s="10"/>
      <c r="Y628" s="10"/>
      <c r="Z628" s="10"/>
    </row>
    <row r="629" spans="1:26" ht="12.75" customHeight="1">
      <c r="A629" s="10"/>
      <c r="B629" s="10"/>
      <c r="C629" s="58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59"/>
      <c r="V629" s="10"/>
      <c r="W629" s="10"/>
      <c r="X629" s="10"/>
      <c r="Y629" s="10"/>
      <c r="Z629" s="10"/>
    </row>
    <row r="630" spans="1:26" ht="12.75" customHeight="1">
      <c r="A630" s="10"/>
      <c r="B630" s="10"/>
      <c r="C630" s="58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59"/>
      <c r="V630" s="10"/>
      <c r="W630" s="10"/>
      <c r="X630" s="10"/>
      <c r="Y630" s="10"/>
      <c r="Z630" s="10"/>
    </row>
    <row r="631" spans="1:26" ht="12.75" customHeight="1">
      <c r="A631" s="10"/>
      <c r="B631" s="10"/>
      <c r="C631" s="58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59"/>
      <c r="V631" s="10"/>
      <c r="W631" s="10"/>
      <c r="X631" s="10"/>
      <c r="Y631" s="10"/>
      <c r="Z631" s="10"/>
    </row>
    <row r="632" spans="1:26" ht="12.75" customHeight="1">
      <c r="A632" s="10"/>
      <c r="B632" s="10"/>
      <c r="C632" s="58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59"/>
      <c r="V632" s="10"/>
      <c r="W632" s="10"/>
      <c r="X632" s="10"/>
      <c r="Y632" s="10"/>
      <c r="Z632" s="10"/>
    </row>
    <row r="633" spans="1:26" ht="12.75" customHeight="1">
      <c r="A633" s="10"/>
      <c r="B633" s="10"/>
      <c r="C633" s="58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59"/>
      <c r="V633" s="10"/>
      <c r="W633" s="10"/>
      <c r="X633" s="10"/>
      <c r="Y633" s="10"/>
      <c r="Z633" s="10"/>
    </row>
    <row r="634" spans="1:26" ht="12.75" customHeight="1">
      <c r="A634" s="10"/>
      <c r="B634" s="10"/>
      <c r="C634" s="58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59"/>
      <c r="V634" s="10"/>
      <c r="W634" s="10"/>
      <c r="X634" s="10"/>
      <c r="Y634" s="10"/>
      <c r="Z634" s="10"/>
    </row>
    <row r="635" spans="1:26" ht="12.75" customHeight="1">
      <c r="A635" s="10"/>
      <c r="B635" s="10"/>
      <c r="C635" s="58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59"/>
      <c r="V635" s="10"/>
      <c r="W635" s="10"/>
      <c r="X635" s="10"/>
      <c r="Y635" s="10"/>
      <c r="Z635" s="10"/>
    </row>
    <row r="636" spans="1:26" ht="12.75" customHeight="1">
      <c r="A636" s="10"/>
      <c r="B636" s="10"/>
      <c r="C636" s="58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59"/>
      <c r="V636" s="10"/>
      <c r="W636" s="10"/>
      <c r="X636" s="10"/>
      <c r="Y636" s="10"/>
      <c r="Z636" s="10"/>
    </row>
    <row r="637" spans="1:26" ht="12.75" customHeight="1">
      <c r="A637" s="10"/>
      <c r="B637" s="10"/>
      <c r="C637" s="58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59"/>
      <c r="V637" s="10"/>
      <c r="W637" s="10"/>
      <c r="X637" s="10"/>
      <c r="Y637" s="10"/>
      <c r="Z637" s="10"/>
    </row>
    <row r="638" spans="1:26" ht="12.75" customHeight="1">
      <c r="A638" s="10"/>
      <c r="B638" s="10"/>
      <c r="C638" s="58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59"/>
      <c r="V638" s="10"/>
      <c r="W638" s="10"/>
      <c r="X638" s="10"/>
      <c r="Y638" s="10"/>
      <c r="Z638" s="10"/>
    </row>
    <row r="639" spans="1:26" ht="12.75" customHeight="1">
      <c r="A639" s="10"/>
      <c r="B639" s="10"/>
      <c r="C639" s="58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59"/>
      <c r="V639" s="10"/>
      <c r="W639" s="10"/>
      <c r="X639" s="10"/>
      <c r="Y639" s="10"/>
      <c r="Z639" s="10"/>
    </row>
    <row r="640" spans="1:26" ht="12.75" customHeight="1">
      <c r="A640" s="10"/>
      <c r="B640" s="10"/>
      <c r="C640" s="58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59"/>
      <c r="V640" s="10"/>
      <c r="W640" s="10"/>
      <c r="X640" s="10"/>
      <c r="Y640" s="10"/>
      <c r="Z640" s="10"/>
    </row>
    <row r="641" spans="1:26" ht="12.75" customHeight="1">
      <c r="A641" s="10"/>
      <c r="B641" s="10"/>
      <c r="C641" s="58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59"/>
      <c r="V641" s="10"/>
      <c r="W641" s="10"/>
      <c r="X641" s="10"/>
      <c r="Y641" s="10"/>
      <c r="Z641" s="10"/>
    </row>
    <row r="642" spans="1:26" ht="12.75" customHeight="1">
      <c r="A642" s="10"/>
      <c r="B642" s="10"/>
      <c r="C642" s="58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59"/>
      <c r="V642" s="10"/>
      <c r="W642" s="10"/>
      <c r="X642" s="10"/>
      <c r="Y642" s="10"/>
      <c r="Z642" s="10"/>
    </row>
    <row r="643" spans="1:26" ht="12.75" customHeight="1">
      <c r="A643" s="10"/>
      <c r="B643" s="10"/>
      <c r="C643" s="58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59"/>
      <c r="V643" s="10"/>
      <c r="W643" s="10"/>
      <c r="X643" s="10"/>
      <c r="Y643" s="10"/>
      <c r="Z643" s="10"/>
    </row>
    <row r="644" spans="1:26" ht="12.75" customHeight="1">
      <c r="A644" s="10"/>
      <c r="B644" s="10"/>
      <c r="C644" s="58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59"/>
      <c r="V644" s="10"/>
      <c r="W644" s="10"/>
      <c r="X644" s="10"/>
      <c r="Y644" s="10"/>
      <c r="Z644" s="10"/>
    </row>
    <row r="645" spans="1:26" ht="12.75" customHeight="1">
      <c r="A645" s="10"/>
      <c r="B645" s="10"/>
      <c r="C645" s="58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59"/>
      <c r="V645" s="10"/>
      <c r="W645" s="10"/>
      <c r="X645" s="10"/>
      <c r="Y645" s="10"/>
      <c r="Z645" s="10"/>
    </row>
    <row r="646" spans="1:26" ht="12.75" customHeight="1">
      <c r="A646" s="10"/>
      <c r="B646" s="10"/>
      <c r="C646" s="58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59"/>
      <c r="V646" s="10"/>
      <c r="W646" s="10"/>
      <c r="X646" s="10"/>
      <c r="Y646" s="10"/>
      <c r="Z646" s="10"/>
    </row>
    <row r="647" spans="1:26" ht="12.75" customHeight="1">
      <c r="A647" s="10"/>
      <c r="B647" s="10"/>
      <c r="C647" s="58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59"/>
      <c r="V647" s="10"/>
      <c r="W647" s="10"/>
      <c r="X647" s="10"/>
      <c r="Y647" s="10"/>
      <c r="Z647" s="10"/>
    </row>
    <row r="648" spans="1:26" ht="12.75" customHeight="1">
      <c r="A648" s="10"/>
      <c r="B648" s="10"/>
      <c r="C648" s="58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59"/>
      <c r="V648" s="10"/>
      <c r="W648" s="10"/>
      <c r="X648" s="10"/>
      <c r="Y648" s="10"/>
      <c r="Z648" s="10"/>
    </row>
    <row r="649" spans="1:26" ht="12.75" customHeight="1">
      <c r="A649" s="10"/>
      <c r="B649" s="10"/>
      <c r="C649" s="58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59"/>
      <c r="V649" s="10"/>
      <c r="W649" s="10"/>
      <c r="X649" s="10"/>
      <c r="Y649" s="10"/>
      <c r="Z649" s="10"/>
    </row>
    <row r="650" spans="1:26" ht="12.75" customHeight="1">
      <c r="A650" s="10"/>
      <c r="B650" s="10"/>
      <c r="C650" s="58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59"/>
      <c r="V650" s="10"/>
      <c r="W650" s="10"/>
      <c r="X650" s="10"/>
      <c r="Y650" s="10"/>
      <c r="Z650" s="10"/>
    </row>
    <row r="651" spans="1:26" ht="12.75" customHeight="1">
      <c r="A651" s="10"/>
      <c r="B651" s="10"/>
      <c r="C651" s="58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59"/>
      <c r="V651" s="10"/>
      <c r="W651" s="10"/>
      <c r="X651" s="10"/>
      <c r="Y651" s="10"/>
      <c r="Z651" s="10"/>
    </row>
    <row r="652" spans="1:26" ht="12.75" customHeight="1">
      <c r="A652" s="10"/>
      <c r="B652" s="10"/>
      <c r="C652" s="58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59"/>
      <c r="V652" s="10"/>
      <c r="W652" s="10"/>
      <c r="X652" s="10"/>
      <c r="Y652" s="10"/>
      <c r="Z652" s="10"/>
    </row>
    <row r="653" spans="1:26" ht="12.75" customHeight="1">
      <c r="A653" s="10"/>
      <c r="B653" s="10"/>
      <c r="C653" s="58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59"/>
      <c r="V653" s="10"/>
      <c r="W653" s="10"/>
      <c r="X653" s="10"/>
      <c r="Y653" s="10"/>
      <c r="Z653" s="10"/>
    </row>
    <row r="654" spans="1:26" ht="12.75" customHeight="1">
      <c r="A654" s="10"/>
      <c r="B654" s="10"/>
      <c r="C654" s="58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59"/>
      <c r="V654" s="10"/>
      <c r="W654" s="10"/>
      <c r="X654" s="10"/>
      <c r="Y654" s="10"/>
      <c r="Z654" s="10"/>
    </row>
    <row r="655" spans="1:26" ht="12.75" customHeight="1">
      <c r="A655" s="10"/>
      <c r="B655" s="10"/>
      <c r="C655" s="58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59"/>
      <c r="V655" s="10"/>
      <c r="W655" s="10"/>
      <c r="X655" s="10"/>
      <c r="Y655" s="10"/>
      <c r="Z655" s="10"/>
    </row>
    <row r="656" spans="1:26" ht="12.75" customHeight="1">
      <c r="A656" s="10"/>
      <c r="B656" s="10"/>
      <c r="C656" s="58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59"/>
      <c r="V656" s="10"/>
      <c r="W656" s="10"/>
      <c r="X656" s="10"/>
      <c r="Y656" s="10"/>
      <c r="Z656" s="10"/>
    </row>
    <row r="657" spans="1:26" ht="12.75" customHeight="1">
      <c r="A657" s="10"/>
      <c r="B657" s="10"/>
      <c r="C657" s="58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59"/>
      <c r="V657" s="10"/>
      <c r="W657" s="10"/>
      <c r="X657" s="10"/>
      <c r="Y657" s="10"/>
      <c r="Z657" s="10"/>
    </row>
    <row r="658" spans="1:26" ht="12.75" customHeight="1">
      <c r="A658" s="10"/>
      <c r="B658" s="10"/>
      <c r="C658" s="58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59"/>
      <c r="V658" s="10"/>
      <c r="W658" s="10"/>
      <c r="X658" s="10"/>
      <c r="Y658" s="10"/>
      <c r="Z658" s="10"/>
    </row>
    <row r="659" spans="1:26" ht="12.75" customHeight="1">
      <c r="A659" s="10"/>
      <c r="B659" s="10"/>
      <c r="C659" s="58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59"/>
      <c r="V659" s="10"/>
      <c r="W659" s="10"/>
      <c r="X659" s="10"/>
      <c r="Y659" s="10"/>
      <c r="Z659" s="10"/>
    </row>
    <row r="660" spans="1:26" ht="12.75" customHeight="1">
      <c r="A660" s="10"/>
      <c r="B660" s="10"/>
      <c r="C660" s="58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59"/>
      <c r="V660" s="10"/>
      <c r="W660" s="10"/>
      <c r="X660" s="10"/>
      <c r="Y660" s="10"/>
      <c r="Z660" s="10"/>
    </row>
    <row r="661" spans="1:26" ht="12.75" customHeight="1">
      <c r="A661" s="10"/>
      <c r="B661" s="10"/>
      <c r="C661" s="58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59"/>
      <c r="V661" s="10"/>
      <c r="W661" s="10"/>
      <c r="X661" s="10"/>
      <c r="Y661" s="10"/>
      <c r="Z661" s="10"/>
    </row>
    <row r="662" spans="1:26" ht="12.75" customHeight="1">
      <c r="A662" s="10"/>
      <c r="B662" s="10"/>
      <c r="C662" s="58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59"/>
      <c r="V662" s="10"/>
      <c r="W662" s="10"/>
      <c r="X662" s="10"/>
      <c r="Y662" s="10"/>
      <c r="Z662" s="10"/>
    </row>
    <row r="663" spans="1:26" ht="12.75" customHeight="1">
      <c r="A663" s="10"/>
      <c r="B663" s="10"/>
      <c r="C663" s="58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59"/>
      <c r="V663" s="10"/>
      <c r="W663" s="10"/>
      <c r="X663" s="10"/>
      <c r="Y663" s="10"/>
      <c r="Z663" s="10"/>
    </row>
    <row r="664" spans="1:26" ht="12.75" customHeight="1">
      <c r="A664" s="10"/>
      <c r="B664" s="10"/>
      <c r="C664" s="58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59"/>
      <c r="V664" s="10"/>
      <c r="W664" s="10"/>
      <c r="X664" s="10"/>
      <c r="Y664" s="10"/>
      <c r="Z664" s="10"/>
    </row>
    <row r="665" spans="1:26" ht="12.75" customHeight="1">
      <c r="A665" s="10"/>
      <c r="B665" s="10"/>
      <c r="C665" s="58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59"/>
      <c r="V665" s="10"/>
      <c r="W665" s="10"/>
      <c r="X665" s="10"/>
      <c r="Y665" s="10"/>
      <c r="Z665" s="10"/>
    </row>
    <row r="666" spans="1:26" ht="12.75" customHeight="1">
      <c r="A666" s="10"/>
      <c r="B666" s="10"/>
      <c r="C666" s="58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59"/>
      <c r="V666" s="10"/>
      <c r="W666" s="10"/>
      <c r="X666" s="10"/>
      <c r="Y666" s="10"/>
      <c r="Z666" s="10"/>
    </row>
    <row r="667" spans="1:26" ht="12.75" customHeight="1">
      <c r="A667" s="10"/>
      <c r="B667" s="10"/>
      <c r="C667" s="58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59"/>
      <c r="V667" s="10"/>
      <c r="W667" s="10"/>
      <c r="X667" s="10"/>
      <c r="Y667" s="10"/>
      <c r="Z667" s="10"/>
    </row>
    <row r="668" spans="1:26" ht="12.75" customHeight="1">
      <c r="A668" s="10"/>
      <c r="B668" s="10"/>
      <c r="C668" s="58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59"/>
      <c r="V668" s="10"/>
      <c r="W668" s="10"/>
      <c r="X668" s="10"/>
      <c r="Y668" s="10"/>
      <c r="Z668" s="10"/>
    </row>
    <row r="669" spans="1:26" ht="12.75" customHeight="1">
      <c r="A669" s="10"/>
      <c r="B669" s="10"/>
      <c r="C669" s="58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59"/>
      <c r="V669" s="10"/>
      <c r="W669" s="10"/>
      <c r="X669" s="10"/>
      <c r="Y669" s="10"/>
      <c r="Z669" s="10"/>
    </row>
    <row r="670" spans="1:26" ht="12.75" customHeight="1">
      <c r="A670" s="10"/>
      <c r="B670" s="10"/>
      <c r="C670" s="58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59"/>
      <c r="V670" s="10"/>
      <c r="W670" s="10"/>
      <c r="X670" s="10"/>
      <c r="Y670" s="10"/>
      <c r="Z670" s="10"/>
    </row>
    <row r="671" spans="1:26" ht="12.75" customHeight="1">
      <c r="A671" s="10"/>
      <c r="B671" s="10"/>
      <c r="C671" s="58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59"/>
      <c r="V671" s="10"/>
      <c r="W671" s="10"/>
      <c r="X671" s="10"/>
      <c r="Y671" s="10"/>
      <c r="Z671" s="10"/>
    </row>
    <row r="672" spans="1:26" ht="12.75" customHeight="1">
      <c r="A672" s="10"/>
      <c r="B672" s="10"/>
      <c r="C672" s="58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59"/>
      <c r="V672" s="10"/>
      <c r="W672" s="10"/>
      <c r="X672" s="10"/>
      <c r="Y672" s="10"/>
      <c r="Z672" s="10"/>
    </row>
    <row r="673" spans="1:26" ht="12.75" customHeight="1">
      <c r="A673" s="10"/>
      <c r="B673" s="10"/>
      <c r="C673" s="58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59"/>
      <c r="V673" s="10"/>
      <c r="W673" s="10"/>
      <c r="X673" s="10"/>
      <c r="Y673" s="10"/>
      <c r="Z673" s="10"/>
    </row>
    <row r="674" spans="1:26" ht="12.75" customHeight="1">
      <c r="A674" s="10"/>
      <c r="B674" s="10"/>
      <c r="C674" s="58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59"/>
      <c r="V674" s="10"/>
      <c r="W674" s="10"/>
      <c r="X674" s="10"/>
      <c r="Y674" s="10"/>
      <c r="Z674" s="10"/>
    </row>
    <row r="675" spans="1:26" ht="12.75" customHeight="1">
      <c r="A675" s="10"/>
      <c r="B675" s="10"/>
      <c r="C675" s="58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59"/>
      <c r="V675" s="10"/>
      <c r="W675" s="10"/>
      <c r="X675" s="10"/>
      <c r="Y675" s="10"/>
      <c r="Z675" s="10"/>
    </row>
    <row r="676" spans="1:26" ht="12.75" customHeight="1">
      <c r="A676" s="10"/>
      <c r="B676" s="10"/>
      <c r="C676" s="58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59"/>
      <c r="V676" s="10"/>
      <c r="W676" s="10"/>
      <c r="X676" s="10"/>
      <c r="Y676" s="10"/>
      <c r="Z676" s="10"/>
    </row>
    <row r="677" spans="1:26" ht="12.75" customHeight="1">
      <c r="A677" s="10"/>
      <c r="B677" s="10"/>
      <c r="C677" s="58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59"/>
      <c r="V677" s="10"/>
      <c r="W677" s="10"/>
      <c r="X677" s="10"/>
      <c r="Y677" s="10"/>
      <c r="Z677" s="10"/>
    </row>
    <row r="678" spans="1:26" ht="12.75" customHeight="1">
      <c r="A678" s="10"/>
      <c r="B678" s="10"/>
      <c r="C678" s="58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59"/>
      <c r="V678" s="10"/>
      <c r="W678" s="10"/>
      <c r="X678" s="10"/>
      <c r="Y678" s="10"/>
      <c r="Z678" s="10"/>
    </row>
    <row r="679" spans="1:26" ht="12.75" customHeight="1">
      <c r="A679" s="10"/>
      <c r="B679" s="10"/>
      <c r="C679" s="58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59"/>
      <c r="V679" s="10"/>
      <c r="W679" s="10"/>
      <c r="X679" s="10"/>
      <c r="Y679" s="10"/>
      <c r="Z679" s="10"/>
    </row>
    <row r="680" spans="1:26" ht="12.75" customHeight="1">
      <c r="A680" s="10"/>
      <c r="B680" s="10"/>
      <c r="C680" s="58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59"/>
      <c r="V680" s="10"/>
      <c r="W680" s="10"/>
      <c r="X680" s="10"/>
      <c r="Y680" s="10"/>
      <c r="Z680" s="10"/>
    </row>
    <row r="681" spans="1:26" ht="12.75" customHeight="1">
      <c r="A681" s="10"/>
      <c r="B681" s="10"/>
      <c r="C681" s="58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59"/>
      <c r="V681" s="10"/>
      <c r="W681" s="10"/>
      <c r="X681" s="10"/>
      <c r="Y681" s="10"/>
      <c r="Z681" s="10"/>
    </row>
    <row r="682" spans="1:26" ht="12.75" customHeight="1">
      <c r="A682" s="10"/>
      <c r="B682" s="10"/>
      <c r="C682" s="58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59"/>
      <c r="V682" s="10"/>
      <c r="W682" s="10"/>
      <c r="X682" s="10"/>
      <c r="Y682" s="10"/>
      <c r="Z682" s="10"/>
    </row>
    <row r="683" spans="1:26" ht="12.75" customHeight="1">
      <c r="A683" s="10"/>
      <c r="B683" s="10"/>
      <c r="C683" s="58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59"/>
      <c r="V683" s="10"/>
      <c r="W683" s="10"/>
      <c r="X683" s="10"/>
      <c r="Y683" s="10"/>
      <c r="Z683" s="10"/>
    </row>
    <row r="684" spans="1:26" ht="12.75" customHeight="1">
      <c r="A684" s="10"/>
      <c r="B684" s="10"/>
      <c r="C684" s="58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59"/>
      <c r="V684" s="10"/>
      <c r="W684" s="10"/>
      <c r="X684" s="10"/>
      <c r="Y684" s="10"/>
      <c r="Z684" s="10"/>
    </row>
    <row r="685" spans="1:26" ht="12.75" customHeight="1">
      <c r="A685" s="10"/>
      <c r="B685" s="10"/>
      <c r="C685" s="58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59"/>
      <c r="V685" s="10"/>
      <c r="W685" s="10"/>
      <c r="X685" s="10"/>
      <c r="Y685" s="10"/>
      <c r="Z685" s="10"/>
    </row>
    <row r="686" spans="1:26" ht="12.75" customHeight="1">
      <c r="A686" s="10"/>
      <c r="B686" s="10"/>
      <c r="C686" s="58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59"/>
      <c r="V686" s="10"/>
      <c r="W686" s="10"/>
      <c r="X686" s="10"/>
      <c r="Y686" s="10"/>
      <c r="Z686" s="10"/>
    </row>
    <row r="687" spans="1:26" ht="12.75" customHeight="1">
      <c r="A687" s="10"/>
      <c r="B687" s="10"/>
      <c r="C687" s="58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59"/>
      <c r="V687" s="10"/>
      <c r="W687" s="10"/>
      <c r="X687" s="10"/>
      <c r="Y687" s="10"/>
      <c r="Z687" s="10"/>
    </row>
    <row r="688" spans="1:26" ht="12.75" customHeight="1">
      <c r="A688" s="10"/>
      <c r="B688" s="10"/>
      <c r="C688" s="58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59"/>
      <c r="V688" s="10"/>
      <c r="W688" s="10"/>
      <c r="X688" s="10"/>
      <c r="Y688" s="10"/>
      <c r="Z688" s="10"/>
    </row>
    <row r="689" spans="1:26" ht="12.75" customHeight="1">
      <c r="A689" s="10"/>
      <c r="B689" s="10"/>
      <c r="C689" s="58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59"/>
      <c r="V689" s="10"/>
      <c r="W689" s="10"/>
      <c r="X689" s="10"/>
      <c r="Y689" s="10"/>
      <c r="Z689" s="10"/>
    </row>
    <row r="690" spans="1:26" ht="12.75" customHeight="1">
      <c r="A690" s="10"/>
      <c r="B690" s="10"/>
      <c r="C690" s="58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59"/>
      <c r="V690" s="10"/>
      <c r="W690" s="10"/>
      <c r="X690" s="10"/>
      <c r="Y690" s="10"/>
      <c r="Z690" s="10"/>
    </row>
    <row r="691" spans="1:26" ht="12.75" customHeight="1">
      <c r="A691" s="10"/>
      <c r="B691" s="10"/>
      <c r="C691" s="58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59"/>
      <c r="V691" s="10"/>
      <c r="W691" s="10"/>
      <c r="X691" s="10"/>
      <c r="Y691" s="10"/>
      <c r="Z691" s="10"/>
    </row>
    <row r="692" spans="1:26" ht="12.75" customHeight="1">
      <c r="A692" s="10"/>
      <c r="B692" s="10"/>
      <c r="C692" s="58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59"/>
      <c r="V692" s="10"/>
      <c r="W692" s="10"/>
      <c r="X692" s="10"/>
      <c r="Y692" s="10"/>
      <c r="Z692" s="10"/>
    </row>
    <row r="693" spans="1:26" ht="12.75" customHeight="1">
      <c r="A693" s="10"/>
      <c r="B693" s="10"/>
      <c r="C693" s="58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59"/>
      <c r="V693" s="10"/>
      <c r="W693" s="10"/>
      <c r="X693" s="10"/>
      <c r="Y693" s="10"/>
      <c r="Z693" s="10"/>
    </row>
    <row r="694" spans="1:26" ht="12.75" customHeight="1">
      <c r="A694" s="10"/>
      <c r="B694" s="10"/>
      <c r="C694" s="58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59"/>
      <c r="V694" s="10"/>
      <c r="W694" s="10"/>
      <c r="X694" s="10"/>
      <c r="Y694" s="10"/>
      <c r="Z694" s="10"/>
    </row>
    <row r="695" spans="1:26" ht="12.75" customHeight="1">
      <c r="A695" s="10"/>
      <c r="B695" s="10"/>
      <c r="C695" s="58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59"/>
      <c r="V695" s="10"/>
      <c r="W695" s="10"/>
      <c r="X695" s="10"/>
      <c r="Y695" s="10"/>
      <c r="Z695" s="10"/>
    </row>
    <row r="696" spans="1:26" ht="12.75" customHeight="1">
      <c r="A696" s="10"/>
      <c r="B696" s="10"/>
      <c r="C696" s="58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59"/>
      <c r="V696" s="10"/>
      <c r="W696" s="10"/>
      <c r="X696" s="10"/>
      <c r="Y696" s="10"/>
      <c r="Z696" s="10"/>
    </row>
    <row r="697" spans="1:26" ht="12.75" customHeight="1">
      <c r="A697" s="10"/>
      <c r="B697" s="10"/>
      <c r="C697" s="58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59"/>
      <c r="V697" s="10"/>
      <c r="W697" s="10"/>
      <c r="X697" s="10"/>
      <c r="Y697" s="10"/>
      <c r="Z697" s="10"/>
    </row>
    <row r="698" spans="1:26" ht="12.75" customHeight="1">
      <c r="A698" s="10"/>
      <c r="B698" s="10"/>
      <c r="C698" s="58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59"/>
      <c r="V698" s="10"/>
      <c r="W698" s="10"/>
      <c r="X698" s="10"/>
      <c r="Y698" s="10"/>
      <c r="Z698" s="10"/>
    </row>
    <row r="699" spans="1:26" ht="12.75" customHeight="1">
      <c r="A699" s="10"/>
      <c r="B699" s="10"/>
      <c r="C699" s="58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59"/>
      <c r="V699" s="10"/>
      <c r="W699" s="10"/>
      <c r="X699" s="10"/>
      <c r="Y699" s="10"/>
      <c r="Z699" s="10"/>
    </row>
    <row r="700" spans="1:26" ht="12.75" customHeight="1">
      <c r="A700" s="10"/>
      <c r="B700" s="10"/>
      <c r="C700" s="58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59"/>
      <c r="V700" s="10"/>
      <c r="W700" s="10"/>
      <c r="X700" s="10"/>
      <c r="Y700" s="10"/>
      <c r="Z700" s="10"/>
    </row>
    <row r="701" spans="1:26" ht="12.75" customHeight="1">
      <c r="A701" s="10"/>
      <c r="B701" s="10"/>
      <c r="C701" s="58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59"/>
      <c r="V701" s="10"/>
      <c r="W701" s="10"/>
      <c r="X701" s="10"/>
      <c r="Y701" s="10"/>
      <c r="Z701" s="10"/>
    </row>
    <row r="702" spans="1:26" ht="12.75" customHeight="1">
      <c r="A702" s="10"/>
      <c r="B702" s="10"/>
      <c r="C702" s="58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59"/>
      <c r="V702" s="10"/>
      <c r="W702" s="10"/>
      <c r="X702" s="10"/>
      <c r="Y702" s="10"/>
      <c r="Z702" s="10"/>
    </row>
    <row r="703" spans="1:26" ht="12.75" customHeight="1">
      <c r="A703" s="10"/>
      <c r="B703" s="10"/>
      <c r="C703" s="58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59"/>
      <c r="V703" s="10"/>
      <c r="W703" s="10"/>
      <c r="X703" s="10"/>
      <c r="Y703" s="10"/>
      <c r="Z703" s="10"/>
    </row>
    <row r="704" spans="1:26" ht="12.75" customHeight="1">
      <c r="A704" s="10"/>
      <c r="B704" s="10"/>
      <c r="C704" s="58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59"/>
      <c r="V704" s="10"/>
      <c r="W704" s="10"/>
      <c r="X704" s="10"/>
      <c r="Y704" s="10"/>
      <c r="Z704" s="10"/>
    </row>
    <row r="705" spans="1:26" ht="12.75" customHeight="1">
      <c r="A705" s="10"/>
      <c r="B705" s="10"/>
      <c r="C705" s="58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59"/>
      <c r="V705" s="10"/>
      <c r="W705" s="10"/>
      <c r="X705" s="10"/>
      <c r="Y705" s="10"/>
      <c r="Z705" s="10"/>
    </row>
    <row r="706" spans="1:26" ht="12.75" customHeight="1">
      <c r="A706" s="10"/>
      <c r="B706" s="10"/>
      <c r="C706" s="58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59"/>
      <c r="V706" s="10"/>
      <c r="W706" s="10"/>
      <c r="X706" s="10"/>
      <c r="Y706" s="10"/>
      <c r="Z706" s="10"/>
    </row>
    <row r="707" spans="1:26" ht="12.75" customHeight="1">
      <c r="A707" s="10"/>
      <c r="B707" s="10"/>
      <c r="C707" s="58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59"/>
      <c r="V707" s="10"/>
      <c r="W707" s="10"/>
      <c r="X707" s="10"/>
      <c r="Y707" s="10"/>
      <c r="Z707" s="10"/>
    </row>
    <row r="708" spans="1:26" ht="12.75" customHeight="1">
      <c r="A708" s="10"/>
      <c r="B708" s="10"/>
      <c r="C708" s="58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59"/>
      <c r="V708" s="10"/>
      <c r="W708" s="10"/>
      <c r="X708" s="10"/>
      <c r="Y708" s="10"/>
      <c r="Z708" s="10"/>
    </row>
    <row r="709" spans="1:26" ht="12.75" customHeight="1">
      <c r="A709" s="10"/>
      <c r="B709" s="10"/>
      <c r="C709" s="58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59"/>
      <c r="V709" s="10"/>
      <c r="W709" s="10"/>
      <c r="X709" s="10"/>
      <c r="Y709" s="10"/>
      <c r="Z709" s="10"/>
    </row>
    <row r="710" spans="1:26" ht="12.75" customHeight="1">
      <c r="A710" s="10"/>
      <c r="B710" s="10"/>
      <c r="C710" s="58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59"/>
      <c r="V710" s="10"/>
      <c r="W710" s="10"/>
      <c r="X710" s="10"/>
      <c r="Y710" s="10"/>
      <c r="Z710" s="10"/>
    </row>
    <row r="711" spans="1:26" ht="12.75" customHeight="1">
      <c r="A711" s="10"/>
      <c r="B711" s="10"/>
      <c r="C711" s="58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59"/>
      <c r="V711" s="10"/>
      <c r="W711" s="10"/>
      <c r="X711" s="10"/>
      <c r="Y711" s="10"/>
      <c r="Z711" s="10"/>
    </row>
    <row r="712" spans="1:26" ht="12.75" customHeight="1">
      <c r="A712" s="10"/>
      <c r="B712" s="10"/>
      <c r="C712" s="58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59"/>
      <c r="V712" s="10"/>
      <c r="W712" s="10"/>
      <c r="X712" s="10"/>
      <c r="Y712" s="10"/>
      <c r="Z712" s="10"/>
    </row>
    <row r="713" spans="1:26" ht="12.75" customHeight="1">
      <c r="A713" s="10"/>
      <c r="B713" s="10"/>
      <c r="C713" s="58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59"/>
      <c r="V713" s="10"/>
      <c r="W713" s="10"/>
      <c r="X713" s="10"/>
      <c r="Y713" s="10"/>
      <c r="Z713" s="10"/>
    </row>
    <row r="714" spans="1:26" ht="12.75" customHeight="1">
      <c r="A714" s="10"/>
      <c r="B714" s="10"/>
      <c r="C714" s="58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59"/>
      <c r="V714" s="10"/>
      <c r="W714" s="10"/>
      <c r="X714" s="10"/>
      <c r="Y714" s="10"/>
      <c r="Z714" s="10"/>
    </row>
    <row r="715" spans="1:26" ht="12.75" customHeight="1">
      <c r="A715" s="10"/>
      <c r="B715" s="10"/>
      <c r="C715" s="58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59"/>
      <c r="V715" s="10"/>
      <c r="W715" s="10"/>
      <c r="X715" s="10"/>
      <c r="Y715" s="10"/>
      <c r="Z715" s="10"/>
    </row>
    <row r="716" spans="1:26" ht="12.75" customHeight="1">
      <c r="A716" s="10"/>
      <c r="B716" s="10"/>
      <c r="C716" s="58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59"/>
      <c r="V716" s="10"/>
      <c r="W716" s="10"/>
      <c r="X716" s="10"/>
      <c r="Y716" s="10"/>
      <c r="Z716" s="10"/>
    </row>
    <row r="717" spans="1:26" ht="12.75" customHeight="1">
      <c r="A717" s="10"/>
      <c r="B717" s="10"/>
      <c r="C717" s="58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59"/>
      <c r="V717" s="10"/>
      <c r="W717" s="10"/>
      <c r="X717" s="10"/>
      <c r="Y717" s="10"/>
      <c r="Z717" s="10"/>
    </row>
    <row r="718" spans="1:26" ht="12.75" customHeight="1">
      <c r="A718" s="10"/>
      <c r="B718" s="10"/>
      <c r="C718" s="58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59"/>
      <c r="V718" s="10"/>
      <c r="W718" s="10"/>
      <c r="X718" s="10"/>
      <c r="Y718" s="10"/>
      <c r="Z718" s="10"/>
    </row>
    <row r="719" spans="1:26" ht="12.75" customHeight="1">
      <c r="A719" s="10"/>
      <c r="B719" s="10"/>
      <c r="C719" s="58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59"/>
      <c r="V719" s="10"/>
      <c r="W719" s="10"/>
      <c r="X719" s="10"/>
      <c r="Y719" s="10"/>
      <c r="Z719" s="10"/>
    </row>
    <row r="720" spans="1:26" ht="12.75" customHeight="1">
      <c r="A720" s="10"/>
      <c r="B720" s="10"/>
      <c r="C720" s="58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59"/>
      <c r="V720" s="10"/>
      <c r="W720" s="10"/>
      <c r="X720" s="10"/>
      <c r="Y720" s="10"/>
      <c r="Z720" s="10"/>
    </row>
    <row r="721" spans="1:26" ht="12.75" customHeight="1">
      <c r="A721" s="10"/>
      <c r="B721" s="10"/>
      <c r="C721" s="58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59"/>
      <c r="V721" s="10"/>
      <c r="W721" s="10"/>
      <c r="X721" s="10"/>
      <c r="Y721" s="10"/>
      <c r="Z721" s="10"/>
    </row>
    <row r="722" spans="1:26" ht="12.75" customHeight="1">
      <c r="A722" s="10"/>
      <c r="B722" s="10"/>
      <c r="C722" s="58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59"/>
      <c r="V722" s="10"/>
      <c r="W722" s="10"/>
      <c r="X722" s="10"/>
      <c r="Y722" s="10"/>
      <c r="Z722" s="10"/>
    </row>
    <row r="723" spans="1:26" ht="12.75" customHeight="1">
      <c r="A723" s="10"/>
      <c r="B723" s="10"/>
      <c r="C723" s="58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59"/>
      <c r="V723" s="10"/>
      <c r="W723" s="10"/>
      <c r="X723" s="10"/>
      <c r="Y723" s="10"/>
      <c r="Z723" s="10"/>
    </row>
    <row r="724" spans="1:26" ht="12.75" customHeight="1">
      <c r="A724" s="10"/>
      <c r="B724" s="10"/>
      <c r="C724" s="58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59"/>
      <c r="V724" s="10"/>
      <c r="W724" s="10"/>
      <c r="X724" s="10"/>
      <c r="Y724" s="10"/>
      <c r="Z724" s="10"/>
    </row>
    <row r="725" spans="1:26" ht="12.75" customHeight="1">
      <c r="A725" s="10"/>
      <c r="B725" s="10"/>
      <c r="C725" s="58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59"/>
      <c r="V725" s="10"/>
      <c r="W725" s="10"/>
      <c r="X725" s="10"/>
      <c r="Y725" s="10"/>
      <c r="Z725" s="10"/>
    </row>
    <row r="726" spans="1:26" ht="12.75" customHeight="1">
      <c r="A726" s="10"/>
      <c r="B726" s="10"/>
      <c r="C726" s="58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59"/>
      <c r="V726" s="10"/>
      <c r="W726" s="10"/>
      <c r="X726" s="10"/>
      <c r="Y726" s="10"/>
      <c r="Z726" s="10"/>
    </row>
    <row r="727" spans="1:26" ht="12.75" customHeight="1">
      <c r="A727" s="10"/>
      <c r="B727" s="10"/>
      <c r="C727" s="58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59"/>
      <c r="V727" s="10"/>
      <c r="W727" s="10"/>
      <c r="X727" s="10"/>
      <c r="Y727" s="10"/>
      <c r="Z727" s="10"/>
    </row>
    <row r="728" spans="1:26" ht="12.75" customHeight="1">
      <c r="A728" s="10"/>
      <c r="B728" s="10"/>
      <c r="C728" s="58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59"/>
      <c r="V728" s="10"/>
      <c r="W728" s="10"/>
      <c r="X728" s="10"/>
      <c r="Y728" s="10"/>
      <c r="Z728" s="10"/>
    </row>
    <row r="729" spans="1:26" ht="12.75" customHeight="1">
      <c r="A729" s="10"/>
      <c r="B729" s="10"/>
      <c r="C729" s="58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59"/>
      <c r="V729" s="10"/>
      <c r="W729" s="10"/>
      <c r="X729" s="10"/>
      <c r="Y729" s="10"/>
      <c r="Z729" s="10"/>
    </row>
    <row r="730" spans="1:26" ht="12.75" customHeight="1">
      <c r="A730" s="10"/>
      <c r="B730" s="10"/>
      <c r="C730" s="58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59"/>
      <c r="V730" s="10"/>
      <c r="W730" s="10"/>
      <c r="X730" s="10"/>
      <c r="Y730" s="10"/>
      <c r="Z730" s="10"/>
    </row>
    <row r="731" spans="1:26" ht="12.75" customHeight="1">
      <c r="A731" s="10"/>
      <c r="B731" s="10"/>
      <c r="C731" s="58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59"/>
      <c r="V731" s="10"/>
      <c r="W731" s="10"/>
      <c r="X731" s="10"/>
      <c r="Y731" s="10"/>
      <c r="Z731" s="10"/>
    </row>
    <row r="732" spans="1:26" ht="12.75" customHeight="1">
      <c r="A732" s="10"/>
      <c r="B732" s="10"/>
      <c r="C732" s="58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59"/>
      <c r="V732" s="10"/>
      <c r="W732" s="10"/>
      <c r="X732" s="10"/>
      <c r="Y732" s="10"/>
      <c r="Z732" s="10"/>
    </row>
    <row r="733" spans="1:26" ht="12.75" customHeight="1">
      <c r="A733" s="10"/>
      <c r="B733" s="10"/>
      <c r="C733" s="58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59"/>
      <c r="V733" s="10"/>
      <c r="W733" s="10"/>
      <c r="X733" s="10"/>
      <c r="Y733" s="10"/>
      <c r="Z733" s="10"/>
    </row>
    <row r="734" spans="1:26" ht="12.75" customHeight="1">
      <c r="A734" s="10"/>
      <c r="B734" s="10"/>
      <c r="C734" s="58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59"/>
      <c r="V734" s="10"/>
      <c r="W734" s="10"/>
      <c r="X734" s="10"/>
      <c r="Y734" s="10"/>
      <c r="Z734" s="10"/>
    </row>
    <row r="735" spans="1:26" ht="12.75" customHeight="1">
      <c r="A735" s="10"/>
      <c r="B735" s="10"/>
      <c r="C735" s="58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59"/>
      <c r="V735" s="10"/>
      <c r="W735" s="10"/>
      <c r="X735" s="10"/>
      <c r="Y735" s="10"/>
      <c r="Z735" s="10"/>
    </row>
    <row r="736" spans="1:26" ht="12.75" customHeight="1">
      <c r="A736" s="10"/>
      <c r="B736" s="10"/>
      <c r="C736" s="58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59"/>
      <c r="V736" s="10"/>
      <c r="W736" s="10"/>
      <c r="X736" s="10"/>
      <c r="Y736" s="10"/>
      <c r="Z736" s="10"/>
    </row>
    <row r="737" spans="1:26" ht="12.75" customHeight="1">
      <c r="A737" s="10"/>
      <c r="B737" s="10"/>
      <c r="C737" s="58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59"/>
      <c r="V737" s="10"/>
      <c r="W737" s="10"/>
      <c r="X737" s="10"/>
      <c r="Y737" s="10"/>
      <c r="Z737" s="10"/>
    </row>
    <row r="738" spans="1:26" ht="12.75" customHeight="1">
      <c r="A738" s="10"/>
      <c r="B738" s="10"/>
      <c r="C738" s="58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59"/>
      <c r="V738" s="10"/>
      <c r="W738" s="10"/>
      <c r="X738" s="10"/>
      <c r="Y738" s="10"/>
      <c r="Z738" s="10"/>
    </row>
    <row r="739" spans="1:26" ht="12.75" customHeight="1">
      <c r="A739" s="10"/>
      <c r="B739" s="10"/>
      <c r="C739" s="58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59"/>
      <c r="V739" s="10"/>
      <c r="W739" s="10"/>
      <c r="X739" s="10"/>
      <c r="Y739" s="10"/>
      <c r="Z739" s="10"/>
    </row>
    <row r="740" spans="1:26" ht="12.75" customHeight="1">
      <c r="A740" s="10"/>
      <c r="B740" s="10"/>
      <c r="C740" s="58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59"/>
      <c r="V740" s="10"/>
      <c r="W740" s="10"/>
      <c r="X740" s="10"/>
      <c r="Y740" s="10"/>
      <c r="Z740" s="10"/>
    </row>
    <row r="741" spans="1:26" ht="12.75" customHeight="1">
      <c r="A741" s="10"/>
      <c r="B741" s="10"/>
      <c r="C741" s="58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59"/>
      <c r="V741" s="10"/>
      <c r="W741" s="10"/>
      <c r="X741" s="10"/>
      <c r="Y741" s="10"/>
      <c r="Z741" s="10"/>
    </row>
    <row r="742" spans="1:26" ht="12.75" customHeight="1">
      <c r="A742" s="10"/>
      <c r="B742" s="10"/>
      <c r="C742" s="58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59"/>
      <c r="V742" s="10"/>
      <c r="W742" s="10"/>
      <c r="X742" s="10"/>
      <c r="Y742" s="10"/>
      <c r="Z742" s="10"/>
    </row>
    <row r="743" spans="1:26" ht="12.75" customHeight="1">
      <c r="A743" s="10"/>
      <c r="B743" s="10"/>
      <c r="C743" s="58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59"/>
      <c r="V743" s="10"/>
      <c r="W743" s="10"/>
      <c r="X743" s="10"/>
      <c r="Y743" s="10"/>
      <c r="Z743" s="10"/>
    </row>
    <row r="744" spans="1:26" ht="12.75" customHeight="1">
      <c r="A744" s="10"/>
      <c r="B744" s="10"/>
      <c r="C744" s="58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59"/>
      <c r="V744" s="10"/>
      <c r="W744" s="10"/>
      <c r="X744" s="10"/>
      <c r="Y744" s="10"/>
      <c r="Z744" s="10"/>
    </row>
    <row r="745" spans="1:26" ht="12.75" customHeight="1">
      <c r="A745" s="10"/>
      <c r="B745" s="10"/>
      <c r="C745" s="58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59"/>
      <c r="V745" s="10"/>
      <c r="W745" s="10"/>
      <c r="X745" s="10"/>
      <c r="Y745" s="10"/>
      <c r="Z745" s="10"/>
    </row>
    <row r="746" spans="1:26" ht="12.75" customHeight="1">
      <c r="A746" s="10"/>
      <c r="B746" s="10"/>
      <c r="C746" s="58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59"/>
      <c r="V746" s="10"/>
      <c r="W746" s="10"/>
      <c r="X746" s="10"/>
      <c r="Y746" s="10"/>
      <c r="Z746" s="10"/>
    </row>
    <row r="747" spans="1:26" ht="12.75" customHeight="1">
      <c r="A747" s="10"/>
      <c r="B747" s="10"/>
      <c r="C747" s="58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59"/>
      <c r="V747" s="10"/>
      <c r="W747" s="10"/>
      <c r="X747" s="10"/>
      <c r="Y747" s="10"/>
      <c r="Z747" s="10"/>
    </row>
    <row r="748" spans="1:26" ht="12.75" customHeight="1">
      <c r="A748" s="10"/>
      <c r="B748" s="10"/>
      <c r="C748" s="58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59"/>
      <c r="V748" s="10"/>
      <c r="W748" s="10"/>
      <c r="X748" s="10"/>
      <c r="Y748" s="10"/>
      <c r="Z748" s="10"/>
    </row>
    <row r="749" spans="1:26" ht="12.75" customHeight="1">
      <c r="A749" s="10"/>
      <c r="B749" s="10"/>
      <c r="C749" s="58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59"/>
      <c r="V749" s="10"/>
      <c r="W749" s="10"/>
      <c r="X749" s="10"/>
      <c r="Y749" s="10"/>
      <c r="Z749" s="10"/>
    </row>
    <row r="750" spans="1:26" ht="12.75" customHeight="1">
      <c r="A750" s="10"/>
      <c r="B750" s="10"/>
      <c r="C750" s="58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59"/>
      <c r="V750" s="10"/>
      <c r="W750" s="10"/>
      <c r="X750" s="10"/>
      <c r="Y750" s="10"/>
      <c r="Z750" s="10"/>
    </row>
    <row r="751" spans="1:26" ht="12.75" customHeight="1">
      <c r="A751" s="10"/>
      <c r="B751" s="10"/>
      <c r="C751" s="58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59"/>
      <c r="V751" s="10"/>
      <c r="W751" s="10"/>
      <c r="X751" s="10"/>
      <c r="Y751" s="10"/>
      <c r="Z751" s="10"/>
    </row>
    <row r="752" spans="1:26" ht="12.75" customHeight="1">
      <c r="A752" s="10"/>
      <c r="B752" s="10"/>
      <c r="C752" s="58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59"/>
      <c r="V752" s="10"/>
      <c r="W752" s="10"/>
      <c r="X752" s="10"/>
      <c r="Y752" s="10"/>
      <c r="Z752" s="10"/>
    </row>
    <row r="753" spans="1:26" ht="12.75" customHeight="1">
      <c r="A753" s="10"/>
      <c r="B753" s="10"/>
      <c r="C753" s="58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59"/>
      <c r="V753" s="10"/>
      <c r="W753" s="10"/>
      <c r="X753" s="10"/>
      <c r="Y753" s="10"/>
      <c r="Z753" s="10"/>
    </row>
    <row r="754" spans="1:26" ht="12.75" customHeight="1">
      <c r="A754" s="10"/>
      <c r="B754" s="10"/>
      <c r="C754" s="58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59"/>
      <c r="V754" s="10"/>
      <c r="W754" s="10"/>
      <c r="X754" s="10"/>
      <c r="Y754" s="10"/>
      <c r="Z754" s="10"/>
    </row>
    <row r="755" spans="1:26" ht="12.75" customHeight="1">
      <c r="A755" s="10"/>
      <c r="B755" s="10"/>
      <c r="C755" s="58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59"/>
      <c r="V755" s="10"/>
      <c r="W755" s="10"/>
      <c r="X755" s="10"/>
      <c r="Y755" s="10"/>
      <c r="Z755" s="10"/>
    </row>
    <row r="756" spans="1:26" ht="12.75" customHeight="1">
      <c r="A756" s="10"/>
      <c r="B756" s="10"/>
      <c r="C756" s="58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59"/>
      <c r="V756" s="10"/>
      <c r="W756" s="10"/>
      <c r="X756" s="10"/>
      <c r="Y756" s="10"/>
      <c r="Z756" s="10"/>
    </row>
    <row r="757" spans="1:26" ht="12.75" customHeight="1">
      <c r="A757" s="10"/>
      <c r="B757" s="10"/>
      <c r="C757" s="58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59"/>
      <c r="V757" s="10"/>
      <c r="W757" s="10"/>
      <c r="X757" s="10"/>
      <c r="Y757" s="10"/>
      <c r="Z757" s="10"/>
    </row>
    <row r="758" spans="1:26" ht="12.75" customHeight="1">
      <c r="A758" s="10"/>
      <c r="B758" s="10"/>
      <c r="C758" s="58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59"/>
      <c r="V758" s="10"/>
      <c r="W758" s="10"/>
      <c r="X758" s="10"/>
      <c r="Y758" s="10"/>
      <c r="Z758" s="10"/>
    </row>
    <row r="759" spans="1:26" ht="12.75" customHeight="1">
      <c r="A759" s="10"/>
      <c r="B759" s="10"/>
      <c r="C759" s="58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59"/>
      <c r="V759" s="10"/>
      <c r="W759" s="10"/>
      <c r="X759" s="10"/>
      <c r="Y759" s="10"/>
      <c r="Z759" s="10"/>
    </row>
    <row r="760" spans="1:26" ht="12.75" customHeight="1">
      <c r="A760" s="10"/>
      <c r="B760" s="10"/>
      <c r="C760" s="58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59"/>
      <c r="V760" s="10"/>
      <c r="W760" s="10"/>
      <c r="X760" s="10"/>
      <c r="Y760" s="10"/>
      <c r="Z760" s="10"/>
    </row>
    <row r="761" spans="1:26" ht="12.75" customHeight="1">
      <c r="A761" s="10"/>
      <c r="B761" s="10"/>
      <c r="C761" s="58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59"/>
      <c r="V761" s="10"/>
      <c r="W761" s="10"/>
      <c r="X761" s="10"/>
      <c r="Y761" s="10"/>
      <c r="Z761" s="10"/>
    </row>
    <row r="762" spans="1:26" ht="12.75" customHeight="1">
      <c r="A762" s="10"/>
      <c r="B762" s="10"/>
      <c r="C762" s="58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59"/>
      <c r="V762" s="10"/>
      <c r="W762" s="10"/>
      <c r="X762" s="10"/>
      <c r="Y762" s="10"/>
      <c r="Z762" s="10"/>
    </row>
    <row r="763" spans="1:26" ht="12.75" customHeight="1">
      <c r="A763" s="10"/>
      <c r="B763" s="10"/>
      <c r="C763" s="58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59"/>
      <c r="V763" s="10"/>
      <c r="W763" s="10"/>
      <c r="X763" s="10"/>
      <c r="Y763" s="10"/>
      <c r="Z763" s="10"/>
    </row>
    <row r="764" spans="1:26" ht="12.75" customHeight="1">
      <c r="A764" s="10"/>
      <c r="B764" s="10"/>
      <c r="C764" s="58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59"/>
      <c r="V764" s="10"/>
      <c r="W764" s="10"/>
      <c r="X764" s="10"/>
      <c r="Y764" s="10"/>
      <c r="Z764" s="10"/>
    </row>
    <row r="765" spans="1:26" ht="12.75" customHeight="1">
      <c r="A765" s="10"/>
      <c r="B765" s="10"/>
      <c r="C765" s="58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59"/>
      <c r="V765" s="10"/>
      <c r="W765" s="10"/>
      <c r="X765" s="10"/>
      <c r="Y765" s="10"/>
      <c r="Z765" s="10"/>
    </row>
    <row r="766" spans="1:26" ht="12.75" customHeight="1">
      <c r="A766" s="10"/>
      <c r="B766" s="10"/>
      <c r="C766" s="58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59"/>
      <c r="V766" s="10"/>
      <c r="W766" s="10"/>
      <c r="X766" s="10"/>
      <c r="Y766" s="10"/>
      <c r="Z766" s="10"/>
    </row>
    <row r="767" spans="1:26" ht="12.75" customHeight="1">
      <c r="A767" s="10"/>
      <c r="B767" s="10"/>
      <c r="C767" s="58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59"/>
      <c r="V767" s="10"/>
      <c r="W767" s="10"/>
      <c r="X767" s="10"/>
      <c r="Y767" s="10"/>
      <c r="Z767" s="10"/>
    </row>
    <row r="768" spans="1:26" ht="12.75" customHeight="1">
      <c r="A768" s="10"/>
      <c r="B768" s="10"/>
      <c r="C768" s="58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59"/>
      <c r="V768" s="10"/>
      <c r="W768" s="10"/>
      <c r="X768" s="10"/>
      <c r="Y768" s="10"/>
      <c r="Z768" s="10"/>
    </row>
    <row r="769" spans="1:26" ht="12.75" customHeight="1">
      <c r="A769" s="10"/>
      <c r="B769" s="10"/>
      <c r="C769" s="58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59"/>
      <c r="V769" s="10"/>
      <c r="W769" s="10"/>
      <c r="X769" s="10"/>
      <c r="Y769" s="10"/>
      <c r="Z769" s="10"/>
    </row>
    <row r="770" spans="1:26" ht="12.75" customHeight="1">
      <c r="A770" s="10"/>
      <c r="B770" s="10"/>
      <c r="C770" s="58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59"/>
      <c r="V770" s="10"/>
      <c r="W770" s="10"/>
      <c r="X770" s="10"/>
      <c r="Y770" s="10"/>
      <c r="Z770" s="10"/>
    </row>
    <row r="771" spans="1:26" ht="12.75" customHeight="1">
      <c r="A771" s="10"/>
      <c r="B771" s="10"/>
      <c r="C771" s="58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59"/>
      <c r="V771" s="10"/>
      <c r="W771" s="10"/>
      <c r="X771" s="10"/>
      <c r="Y771" s="10"/>
      <c r="Z771" s="10"/>
    </row>
    <row r="772" spans="1:26" ht="12.75" customHeight="1">
      <c r="A772" s="10"/>
      <c r="B772" s="10"/>
      <c r="C772" s="58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59"/>
      <c r="V772" s="10"/>
      <c r="W772" s="10"/>
      <c r="X772" s="10"/>
      <c r="Y772" s="10"/>
      <c r="Z772" s="10"/>
    </row>
    <row r="773" spans="1:26" ht="12.75" customHeight="1">
      <c r="A773" s="10"/>
      <c r="B773" s="10"/>
      <c r="C773" s="58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59"/>
      <c r="V773" s="10"/>
      <c r="W773" s="10"/>
      <c r="X773" s="10"/>
      <c r="Y773" s="10"/>
      <c r="Z773" s="10"/>
    </row>
    <row r="774" spans="1:26" ht="12.75" customHeight="1">
      <c r="A774" s="10"/>
      <c r="B774" s="10"/>
      <c r="C774" s="58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59"/>
      <c r="V774" s="10"/>
      <c r="W774" s="10"/>
      <c r="X774" s="10"/>
      <c r="Y774" s="10"/>
      <c r="Z774" s="10"/>
    </row>
    <row r="775" spans="1:26" ht="12.75" customHeight="1">
      <c r="A775" s="10"/>
      <c r="B775" s="10"/>
      <c r="C775" s="58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59"/>
      <c r="V775" s="10"/>
      <c r="W775" s="10"/>
      <c r="X775" s="10"/>
      <c r="Y775" s="10"/>
      <c r="Z775" s="10"/>
    </row>
    <row r="776" spans="1:26" ht="12.75" customHeight="1">
      <c r="A776" s="10"/>
      <c r="B776" s="10"/>
      <c r="C776" s="58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59"/>
      <c r="V776" s="10"/>
      <c r="W776" s="10"/>
      <c r="X776" s="10"/>
      <c r="Y776" s="10"/>
      <c r="Z776" s="10"/>
    </row>
    <row r="777" spans="1:26" ht="12.75" customHeight="1">
      <c r="A777" s="10"/>
      <c r="B777" s="10"/>
      <c r="C777" s="58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59"/>
      <c r="V777" s="10"/>
      <c r="W777" s="10"/>
      <c r="X777" s="10"/>
      <c r="Y777" s="10"/>
      <c r="Z777" s="10"/>
    </row>
    <row r="778" spans="1:26" ht="12.75" customHeight="1">
      <c r="A778" s="10"/>
      <c r="B778" s="10"/>
      <c r="C778" s="58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59"/>
      <c r="V778" s="10"/>
      <c r="W778" s="10"/>
      <c r="X778" s="10"/>
      <c r="Y778" s="10"/>
      <c r="Z778" s="10"/>
    </row>
    <row r="779" spans="1:26" ht="12.75" customHeight="1">
      <c r="A779" s="10"/>
      <c r="B779" s="10"/>
      <c r="C779" s="58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59"/>
      <c r="V779" s="10"/>
      <c r="W779" s="10"/>
      <c r="X779" s="10"/>
      <c r="Y779" s="10"/>
      <c r="Z779" s="10"/>
    </row>
    <row r="780" spans="1:26" ht="12.75" customHeight="1">
      <c r="A780" s="10"/>
      <c r="B780" s="10"/>
      <c r="C780" s="58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59"/>
      <c r="V780" s="10"/>
      <c r="W780" s="10"/>
      <c r="X780" s="10"/>
      <c r="Y780" s="10"/>
      <c r="Z780" s="10"/>
    </row>
    <row r="781" spans="1:26" ht="12.75" customHeight="1">
      <c r="A781" s="10"/>
      <c r="B781" s="10"/>
      <c r="C781" s="58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59"/>
      <c r="V781" s="10"/>
      <c r="W781" s="10"/>
      <c r="X781" s="10"/>
      <c r="Y781" s="10"/>
      <c r="Z781" s="10"/>
    </row>
    <row r="782" spans="1:26" ht="12.75" customHeight="1">
      <c r="A782" s="10"/>
      <c r="B782" s="10"/>
      <c r="C782" s="58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59"/>
      <c r="V782" s="10"/>
      <c r="W782" s="10"/>
      <c r="X782" s="10"/>
      <c r="Y782" s="10"/>
      <c r="Z782" s="10"/>
    </row>
    <row r="783" spans="1:26" ht="12.75" customHeight="1">
      <c r="A783" s="10"/>
      <c r="B783" s="10"/>
      <c r="C783" s="58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59"/>
      <c r="V783" s="10"/>
      <c r="W783" s="10"/>
      <c r="X783" s="10"/>
      <c r="Y783" s="10"/>
      <c r="Z783" s="10"/>
    </row>
    <row r="784" spans="1:26" ht="12.75" customHeight="1">
      <c r="A784" s="10"/>
      <c r="B784" s="10"/>
      <c r="C784" s="58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59"/>
      <c r="V784" s="10"/>
      <c r="W784" s="10"/>
      <c r="X784" s="10"/>
      <c r="Y784" s="10"/>
      <c r="Z784" s="10"/>
    </row>
    <row r="785" spans="1:26" ht="12.75" customHeight="1">
      <c r="A785" s="10"/>
      <c r="B785" s="10"/>
      <c r="C785" s="58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59"/>
      <c r="V785" s="10"/>
      <c r="W785" s="10"/>
      <c r="X785" s="10"/>
      <c r="Y785" s="10"/>
      <c r="Z785" s="10"/>
    </row>
    <row r="786" spans="1:26" ht="12.75" customHeight="1">
      <c r="A786" s="10"/>
      <c r="B786" s="10"/>
      <c r="C786" s="58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59"/>
      <c r="V786" s="10"/>
      <c r="W786" s="10"/>
      <c r="X786" s="10"/>
      <c r="Y786" s="10"/>
      <c r="Z786" s="10"/>
    </row>
    <row r="787" spans="1:26" ht="12.75" customHeight="1">
      <c r="A787" s="10"/>
      <c r="B787" s="10"/>
      <c r="C787" s="58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59"/>
      <c r="V787" s="10"/>
      <c r="W787" s="10"/>
      <c r="X787" s="10"/>
      <c r="Y787" s="10"/>
      <c r="Z787" s="10"/>
    </row>
    <row r="788" spans="1:26" ht="12.75" customHeight="1">
      <c r="A788" s="10"/>
      <c r="B788" s="10"/>
      <c r="C788" s="58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59"/>
      <c r="V788" s="10"/>
      <c r="W788" s="10"/>
      <c r="X788" s="10"/>
      <c r="Y788" s="10"/>
      <c r="Z788" s="10"/>
    </row>
    <row r="789" spans="1:26" ht="12.75" customHeight="1">
      <c r="A789" s="10"/>
      <c r="B789" s="10"/>
      <c r="C789" s="58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59"/>
      <c r="V789" s="10"/>
      <c r="W789" s="10"/>
      <c r="X789" s="10"/>
      <c r="Y789" s="10"/>
      <c r="Z789" s="10"/>
    </row>
    <row r="790" spans="1:26" ht="12.75" customHeight="1">
      <c r="A790" s="10"/>
      <c r="B790" s="10"/>
      <c r="C790" s="58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59"/>
      <c r="V790" s="10"/>
      <c r="W790" s="10"/>
      <c r="X790" s="10"/>
      <c r="Y790" s="10"/>
      <c r="Z790" s="10"/>
    </row>
    <row r="791" spans="1:26" ht="12.75" customHeight="1">
      <c r="A791" s="10"/>
      <c r="B791" s="10"/>
      <c r="C791" s="58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59"/>
      <c r="V791" s="10"/>
      <c r="W791" s="10"/>
      <c r="X791" s="10"/>
      <c r="Y791" s="10"/>
      <c r="Z791" s="10"/>
    </row>
    <row r="792" spans="1:26" ht="12.75" customHeight="1">
      <c r="A792" s="10"/>
      <c r="B792" s="10"/>
      <c r="C792" s="58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59"/>
      <c r="V792" s="10"/>
      <c r="W792" s="10"/>
      <c r="X792" s="10"/>
      <c r="Y792" s="10"/>
      <c r="Z792" s="10"/>
    </row>
    <row r="793" spans="1:26" ht="12.75" customHeight="1">
      <c r="A793" s="10"/>
      <c r="B793" s="10"/>
      <c r="C793" s="58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59"/>
      <c r="V793" s="10"/>
      <c r="W793" s="10"/>
      <c r="X793" s="10"/>
      <c r="Y793" s="10"/>
      <c r="Z793" s="10"/>
    </row>
    <row r="794" spans="1:26" ht="12.75" customHeight="1">
      <c r="A794" s="10"/>
      <c r="B794" s="10"/>
      <c r="C794" s="58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59"/>
      <c r="V794" s="10"/>
      <c r="W794" s="10"/>
      <c r="X794" s="10"/>
      <c r="Y794" s="10"/>
      <c r="Z794" s="10"/>
    </row>
    <row r="795" spans="1:26" ht="12.75" customHeight="1">
      <c r="A795" s="10"/>
      <c r="B795" s="10"/>
      <c r="C795" s="58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59"/>
      <c r="V795" s="10"/>
      <c r="W795" s="10"/>
      <c r="X795" s="10"/>
      <c r="Y795" s="10"/>
      <c r="Z795" s="10"/>
    </row>
    <row r="796" spans="1:26" ht="12.75" customHeight="1">
      <c r="A796" s="10"/>
      <c r="B796" s="10"/>
      <c r="C796" s="58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59"/>
      <c r="V796" s="10"/>
      <c r="W796" s="10"/>
      <c r="X796" s="10"/>
      <c r="Y796" s="10"/>
      <c r="Z796" s="10"/>
    </row>
    <row r="797" spans="1:26" ht="12.75" customHeight="1">
      <c r="A797" s="10"/>
      <c r="B797" s="10"/>
      <c r="C797" s="58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59"/>
      <c r="V797" s="10"/>
      <c r="W797" s="10"/>
      <c r="X797" s="10"/>
      <c r="Y797" s="10"/>
      <c r="Z797" s="10"/>
    </row>
    <row r="798" spans="1:26" ht="12.75" customHeight="1">
      <c r="A798" s="10"/>
      <c r="B798" s="10"/>
      <c r="C798" s="58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59"/>
      <c r="V798" s="10"/>
      <c r="W798" s="10"/>
      <c r="X798" s="10"/>
      <c r="Y798" s="10"/>
      <c r="Z798" s="10"/>
    </row>
    <row r="799" spans="1:26" ht="12.75" customHeight="1">
      <c r="A799" s="10"/>
      <c r="B799" s="10"/>
      <c r="C799" s="58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59"/>
      <c r="V799" s="10"/>
      <c r="W799" s="10"/>
      <c r="X799" s="10"/>
      <c r="Y799" s="10"/>
      <c r="Z799" s="10"/>
    </row>
    <row r="800" spans="1:26" ht="12.75" customHeight="1">
      <c r="A800" s="10"/>
      <c r="B800" s="10"/>
      <c r="C800" s="58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59"/>
      <c r="V800" s="10"/>
      <c r="W800" s="10"/>
      <c r="X800" s="10"/>
      <c r="Y800" s="10"/>
      <c r="Z800" s="10"/>
    </row>
    <row r="801" spans="1:26" ht="12.75" customHeight="1">
      <c r="A801" s="10"/>
      <c r="B801" s="10"/>
      <c r="C801" s="58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59"/>
      <c r="V801" s="10"/>
      <c r="W801" s="10"/>
      <c r="X801" s="10"/>
      <c r="Y801" s="10"/>
      <c r="Z801" s="10"/>
    </row>
    <row r="802" spans="1:26" ht="12.75" customHeight="1">
      <c r="A802" s="10"/>
      <c r="B802" s="10"/>
      <c r="C802" s="58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59"/>
      <c r="V802" s="10"/>
      <c r="W802" s="10"/>
      <c r="X802" s="10"/>
      <c r="Y802" s="10"/>
      <c r="Z802" s="10"/>
    </row>
    <row r="803" spans="1:26" ht="12.75" customHeight="1">
      <c r="A803" s="10"/>
      <c r="B803" s="10"/>
      <c r="C803" s="58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59"/>
      <c r="V803" s="10"/>
      <c r="W803" s="10"/>
      <c r="X803" s="10"/>
      <c r="Y803" s="10"/>
      <c r="Z803" s="10"/>
    </row>
    <row r="804" spans="1:26" ht="12.75" customHeight="1">
      <c r="A804" s="10"/>
      <c r="B804" s="10"/>
      <c r="C804" s="58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59"/>
      <c r="V804" s="10"/>
      <c r="W804" s="10"/>
      <c r="X804" s="10"/>
      <c r="Y804" s="10"/>
      <c r="Z804" s="10"/>
    </row>
    <row r="805" spans="1:26" ht="12.75" customHeight="1">
      <c r="A805" s="10"/>
      <c r="B805" s="10"/>
      <c r="C805" s="58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59"/>
      <c r="V805" s="10"/>
      <c r="W805" s="10"/>
      <c r="X805" s="10"/>
      <c r="Y805" s="10"/>
      <c r="Z805" s="10"/>
    </row>
    <row r="806" spans="1:26" ht="12.75" customHeight="1">
      <c r="A806" s="10"/>
      <c r="B806" s="10"/>
      <c r="C806" s="58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59"/>
      <c r="V806" s="10"/>
      <c r="W806" s="10"/>
      <c r="X806" s="10"/>
      <c r="Y806" s="10"/>
      <c r="Z806" s="10"/>
    </row>
    <row r="807" spans="1:26" ht="12.75" customHeight="1">
      <c r="A807" s="10"/>
      <c r="B807" s="10"/>
      <c r="C807" s="58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59"/>
      <c r="V807" s="10"/>
      <c r="W807" s="10"/>
      <c r="X807" s="10"/>
      <c r="Y807" s="10"/>
      <c r="Z807" s="10"/>
    </row>
    <row r="808" spans="1:26" ht="12.75" customHeight="1">
      <c r="A808" s="10"/>
      <c r="B808" s="10"/>
      <c r="C808" s="58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59"/>
      <c r="V808" s="10"/>
      <c r="W808" s="10"/>
      <c r="X808" s="10"/>
      <c r="Y808" s="10"/>
      <c r="Z808" s="10"/>
    </row>
    <row r="809" spans="1:26" ht="12.75" customHeight="1">
      <c r="A809" s="10"/>
      <c r="B809" s="10"/>
      <c r="C809" s="58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59"/>
      <c r="V809" s="10"/>
      <c r="W809" s="10"/>
      <c r="X809" s="10"/>
      <c r="Y809" s="10"/>
      <c r="Z809" s="10"/>
    </row>
    <row r="810" spans="1:26" ht="12.75" customHeight="1">
      <c r="A810" s="10"/>
      <c r="B810" s="10"/>
      <c r="C810" s="58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59"/>
      <c r="V810" s="10"/>
      <c r="W810" s="10"/>
      <c r="X810" s="10"/>
      <c r="Y810" s="10"/>
      <c r="Z810" s="10"/>
    </row>
    <row r="811" spans="1:26" ht="12.75" customHeight="1">
      <c r="A811" s="10"/>
      <c r="B811" s="10"/>
      <c r="C811" s="58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59"/>
      <c r="V811" s="10"/>
      <c r="W811" s="10"/>
      <c r="X811" s="10"/>
      <c r="Y811" s="10"/>
      <c r="Z811" s="10"/>
    </row>
    <row r="812" spans="1:26" ht="12.75" customHeight="1">
      <c r="A812" s="10"/>
      <c r="B812" s="10"/>
      <c r="C812" s="58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59"/>
      <c r="V812" s="10"/>
      <c r="W812" s="10"/>
      <c r="X812" s="10"/>
      <c r="Y812" s="10"/>
      <c r="Z812" s="10"/>
    </row>
    <row r="813" spans="1:26" ht="12.75" customHeight="1">
      <c r="A813" s="10"/>
      <c r="B813" s="10"/>
      <c r="C813" s="58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59"/>
      <c r="V813" s="10"/>
      <c r="W813" s="10"/>
      <c r="X813" s="10"/>
      <c r="Y813" s="10"/>
      <c r="Z813" s="10"/>
    </row>
    <row r="814" spans="1:26" ht="12.75" customHeight="1">
      <c r="A814" s="10"/>
      <c r="B814" s="10"/>
      <c r="C814" s="58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59"/>
      <c r="V814" s="10"/>
      <c r="W814" s="10"/>
      <c r="X814" s="10"/>
      <c r="Y814" s="10"/>
      <c r="Z814" s="10"/>
    </row>
    <row r="815" spans="1:26" ht="12.75" customHeight="1">
      <c r="A815" s="10"/>
      <c r="B815" s="10"/>
      <c r="C815" s="58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59"/>
      <c r="V815" s="10"/>
      <c r="W815" s="10"/>
      <c r="X815" s="10"/>
      <c r="Y815" s="10"/>
      <c r="Z815" s="10"/>
    </row>
    <row r="816" spans="1:26" ht="12.75" customHeight="1">
      <c r="A816" s="10"/>
      <c r="B816" s="10"/>
      <c r="C816" s="58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59"/>
      <c r="V816" s="10"/>
      <c r="W816" s="10"/>
      <c r="X816" s="10"/>
      <c r="Y816" s="10"/>
      <c r="Z816" s="10"/>
    </row>
    <row r="817" spans="1:26" ht="12.75" customHeight="1">
      <c r="A817" s="10"/>
      <c r="B817" s="10"/>
      <c r="C817" s="58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59"/>
      <c r="V817" s="10"/>
      <c r="W817" s="10"/>
      <c r="X817" s="10"/>
      <c r="Y817" s="10"/>
      <c r="Z817" s="10"/>
    </row>
    <row r="818" spans="1:26" ht="12.75" customHeight="1">
      <c r="A818" s="10"/>
      <c r="B818" s="10"/>
      <c r="C818" s="58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59"/>
      <c r="V818" s="10"/>
      <c r="W818" s="10"/>
      <c r="X818" s="10"/>
      <c r="Y818" s="10"/>
      <c r="Z818" s="10"/>
    </row>
    <row r="819" spans="1:26" ht="12.75" customHeight="1">
      <c r="A819" s="10"/>
      <c r="B819" s="10"/>
      <c r="C819" s="58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59"/>
      <c r="V819" s="10"/>
      <c r="W819" s="10"/>
      <c r="X819" s="10"/>
      <c r="Y819" s="10"/>
      <c r="Z819" s="10"/>
    </row>
    <row r="820" spans="1:26" ht="12.75" customHeight="1">
      <c r="A820" s="10"/>
      <c r="B820" s="10"/>
      <c r="C820" s="58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59"/>
      <c r="V820" s="10"/>
      <c r="W820" s="10"/>
      <c r="X820" s="10"/>
      <c r="Y820" s="10"/>
      <c r="Z820" s="10"/>
    </row>
    <row r="821" spans="1:26" ht="12.75" customHeight="1">
      <c r="A821" s="10"/>
      <c r="B821" s="10"/>
      <c r="C821" s="58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59"/>
      <c r="V821" s="10"/>
      <c r="W821" s="10"/>
      <c r="X821" s="10"/>
      <c r="Y821" s="10"/>
      <c r="Z821" s="10"/>
    </row>
    <row r="822" spans="1:26" ht="12.75" customHeight="1">
      <c r="A822" s="10"/>
      <c r="B822" s="10"/>
      <c r="C822" s="58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59"/>
      <c r="V822" s="10"/>
      <c r="W822" s="10"/>
      <c r="X822" s="10"/>
      <c r="Y822" s="10"/>
      <c r="Z822" s="10"/>
    </row>
    <row r="823" spans="1:26" ht="12.75" customHeight="1">
      <c r="A823" s="10"/>
      <c r="B823" s="10"/>
      <c r="C823" s="58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59"/>
      <c r="V823" s="10"/>
      <c r="W823" s="10"/>
      <c r="X823" s="10"/>
      <c r="Y823" s="10"/>
      <c r="Z823" s="10"/>
    </row>
    <row r="824" spans="1:26" ht="12.75" customHeight="1">
      <c r="A824" s="10"/>
      <c r="B824" s="10"/>
      <c r="C824" s="58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59"/>
      <c r="V824" s="10"/>
      <c r="W824" s="10"/>
      <c r="X824" s="10"/>
      <c r="Y824" s="10"/>
      <c r="Z824" s="10"/>
    </row>
    <row r="825" spans="1:26" ht="12.75" customHeight="1">
      <c r="A825" s="10"/>
      <c r="B825" s="10"/>
      <c r="C825" s="58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59"/>
      <c r="V825" s="10"/>
      <c r="W825" s="10"/>
      <c r="X825" s="10"/>
      <c r="Y825" s="10"/>
      <c r="Z825" s="10"/>
    </row>
    <row r="826" spans="1:26" ht="12.75" customHeight="1">
      <c r="A826" s="10"/>
      <c r="B826" s="10"/>
      <c r="C826" s="58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59"/>
      <c r="V826" s="10"/>
      <c r="W826" s="10"/>
      <c r="X826" s="10"/>
      <c r="Y826" s="10"/>
      <c r="Z826" s="10"/>
    </row>
    <row r="827" spans="1:26" ht="12.75" customHeight="1">
      <c r="A827" s="10"/>
      <c r="B827" s="10"/>
      <c r="C827" s="58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59"/>
      <c r="V827" s="10"/>
      <c r="W827" s="10"/>
      <c r="X827" s="10"/>
      <c r="Y827" s="10"/>
      <c r="Z827" s="10"/>
    </row>
    <row r="828" spans="1:26" ht="12.75" customHeight="1">
      <c r="A828" s="10"/>
      <c r="B828" s="10"/>
      <c r="C828" s="58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59"/>
      <c r="V828" s="10"/>
      <c r="W828" s="10"/>
      <c r="X828" s="10"/>
      <c r="Y828" s="10"/>
      <c r="Z828" s="10"/>
    </row>
    <row r="829" spans="1:26" ht="12.75" customHeight="1">
      <c r="A829" s="10"/>
      <c r="B829" s="10"/>
      <c r="C829" s="58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59"/>
      <c r="V829" s="10"/>
      <c r="W829" s="10"/>
      <c r="X829" s="10"/>
      <c r="Y829" s="10"/>
      <c r="Z829" s="10"/>
    </row>
    <row r="830" spans="1:26" ht="12.75" customHeight="1">
      <c r="A830" s="10"/>
      <c r="B830" s="10"/>
      <c r="C830" s="58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59"/>
      <c r="V830" s="10"/>
      <c r="W830" s="10"/>
      <c r="X830" s="10"/>
      <c r="Y830" s="10"/>
      <c r="Z830" s="10"/>
    </row>
    <row r="831" spans="1:26" ht="12.75" customHeight="1">
      <c r="A831" s="10"/>
      <c r="B831" s="10"/>
      <c r="C831" s="58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59"/>
      <c r="V831" s="10"/>
      <c r="W831" s="10"/>
      <c r="X831" s="10"/>
      <c r="Y831" s="10"/>
      <c r="Z831" s="10"/>
    </row>
    <row r="832" spans="1:26" ht="12.75" customHeight="1">
      <c r="A832" s="10"/>
      <c r="B832" s="10"/>
      <c r="C832" s="58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59"/>
      <c r="V832" s="10"/>
      <c r="W832" s="10"/>
      <c r="X832" s="10"/>
      <c r="Y832" s="10"/>
      <c r="Z832" s="10"/>
    </row>
    <row r="833" spans="1:26" ht="12.75" customHeight="1">
      <c r="A833" s="10"/>
      <c r="B833" s="10"/>
      <c r="C833" s="58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59"/>
      <c r="V833" s="10"/>
      <c r="W833" s="10"/>
      <c r="X833" s="10"/>
      <c r="Y833" s="10"/>
      <c r="Z833" s="10"/>
    </row>
    <row r="834" spans="1:26" ht="12.75" customHeight="1">
      <c r="A834" s="10"/>
      <c r="B834" s="10"/>
      <c r="C834" s="58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59"/>
      <c r="V834" s="10"/>
      <c r="W834" s="10"/>
      <c r="X834" s="10"/>
      <c r="Y834" s="10"/>
      <c r="Z834" s="10"/>
    </row>
    <row r="835" spans="1:26" ht="12.75" customHeight="1">
      <c r="A835" s="10"/>
      <c r="B835" s="10"/>
      <c r="C835" s="58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59"/>
      <c r="V835" s="10"/>
      <c r="W835" s="10"/>
      <c r="X835" s="10"/>
      <c r="Y835" s="10"/>
      <c r="Z835" s="10"/>
    </row>
    <row r="836" spans="1:26" ht="12.75" customHeight="1">
      <c r="A836" s="10"/>
      <c r="B836" s="10"/>
      <c r="C836" s="58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59"/>
      <c r="V836" s="10"/>
      <c r="W836" s="10"/>
      <c r="X836" s="10"/>
      <c r="Y836" s="10"/>
      <c r="Z836" s="10"/>
    </row>
    <row r="837" spans="1:26" ht="12.75" customHeight="1">
      <c r="A837" s="10"/>
      <c r="B837" s="10"/>
      <c r="C837" s="58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59"/>
      <c r="V837" s="10"/>
      <c r="W837" s="10"/>
      <c r="X837" s="10"/>
      <c r="Y837" s="10"/>
      <c r="Z837" s="10"/>
    </row>
    <row r="838" spans="1:26" ht="12.75" customHeight="1">
      <c r="A838" s="10"/>
      <c r="B838" s="10"/>
      <c r="C838" s="58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59"/>
      <c r="V838" s="10"/>
      <c r="W838" s="10"/>
      <c r="X838" s="10"/>
      <c r="Y838" s="10"/>
      <c r="Z838" s="10"/>
    </row>
    <row r="839" spans="1:26" ht="12.75" customHeight="1">
      <c r="A839" s="10"/>
      <c r="B839" s="10"/>
      <c r="C839" s="58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59"/>
      <c r="V839" s="10"/>
      <c r="W839" s="10"/>
      <c r="X839" s="10"/>
      <c r="Y839" s="10"/>
      <c r="Z839" s="10"/>
    </row>
    <row r="840" spans="1:26" ht="12.75" customHeight="1">
      <c r="A840" s="10"/>
      <c r="B840" s="10"/>
      <c r="C840" s="58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59"/>
      <c r="V840" s="10"/>
      <c r="W840" s="10"/>
      <c r="X840" s="10"/>
      <c r="Y840" s="10"/>
      <c r="Z840" s="10"/>
    </row>
    <row r="841" spans="1:26" ht="12.75" customHeight="1">
      <c r="A841" s="10"/>
      <c r="B841" s="10"/>
      <c r="C841" s="58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59"/>
      <c r="V841" s="10"/>
      <c r="W841" s="10"/>
      <c r="X841" s="10"/>
      <c r="Y841" s="10"/>
      <c r="Z841" s="10"/>
    </row>
    <row r="842" spans="1:26" ht="12.75" customHeight="1">
      <c r="A842" s="10"/>
      <c r="B842" s="10"/>
      <c r="C842" s="58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59"/>
      <c r="V842" s="10"/>
      <c r="W842" s="10"/>
      <c r="X842" s="10"/>
      <c r="Y842" s="10"/>
      <c r="Z842" s="10"/>
    </row>
    <row r="843" spans="1:26" ht="12.75" customHeight="1">
      <c r="A843" s="10"/>
      <c r="B843" s="10"/>
      <c r="C843" s="58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59"/>
      <c r="V843" s="10"/>
      <c r="W843" s="10"/>
      <c r="X843" s="10"/>
      <c r="Y843" s="10"/>
      <c r="Z843" s="10"/>
    </row>
    <row r="844" spans="1:26" ht="12.75" customHeight="1">
      <c r="A844" s="10"/>
      <c r="B844" s="10"/>
      <c r="C844" s="58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59"/>
      <c r="V844" s="10"/>
      <c r="W844" s="10"/>
      <c r="X844" s="10"/>
      <c r="Y844" s="10"/>
      <c r="Z844" s="10"/>
    </row>
    <row r="845" spans="1:26" ht="12.75" customHeight="1">
      <c r="A845" s="10"/>
      <c r="B845" s="10"/>
      <c r="C845" s="58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59"/>
      <c r="V845" s="10"/>
      <c r="W845" s="10"/>
      <c r="X845" s="10"/>
      <c r="Y845" s="10"/>
      <c r="Z845" s="10"/>
    </row>
    <row r="846" spans="1:26" ht="12.75" customHeight="1">
      <c r="A846" s="10"/>
      <c r="B846" s="10"/>
      <c r="C846" s="58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59"/>
      <c r="V846" s="10"/>
      <c r="W846" s="10"/>
      <c r="X846" s="10"/>
      <c r="Y846" s="10"/>
      <c r="Z846" s="10"/>
    </row>
    <row r="847" spans="1:26" ht="12.75" customHeight="1">
      <c r="A847" s="10"/>
      <c r="B847" s="10"/>
      <c r="C847" s="58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59"/>
      <c r="V847" s="10"/>
      <c r="W847" s="10"/>
      <c r="X847" s="10"/>
      <c r="Y847" s="10"/>
      <c r="Z847" s="10"/>
    </row>
    <row r="848" spans="1:26" ht="12.75" customHeight="1">
      <c r="A848" s="10"/>
      <c r="B848" s="10"/>
      <c r="C848" s="58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59"/>
      <c r="V848" s="10"/>
      <c r="W848" s="10"/>
      <c r="X848" s="10"/>
      <c r="Y848" s="10"/>
      <c r="Z848" s="10"/>
    </row>
    <row r="849" spans="1:26" ht="12.75" customHeight="1">
      <c r="A849" s="10"/>
      <c r="B849" s="10"/>
      <c r="C849" s="58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59"/>
      <c r="V849" s="10"/>
      <c r="W849" s="10"/>
      <c r="X849" s="10"/>
      <c r="Y849" s="10"/>
      <c r="Z849" s="10"/>
    </row>
    <row r="850" spans="1:26" ht="12.75" customHeight="1">
      <c r="A850" s="10"/>
      <c r="B850" s="10"/>
      <c r="C850" s="58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59"/>
      <c r="V850" s="10"/>
      <c r="W850" s="10"/>
      <c r="X850" s="10"/>
      <c r="Y850" s="10"/>
      <c r="Z850" s="10"/>
    </row>
    <row r="851" spans="1:26" ht="12.75" customHeight="1">
      <c r="A851" s="10"/>
      <c r="B851" s="10"/>
      <c r="C851" s="58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59"/>
      <c r="V851" s="10"/>
      <c r="W851" s="10"/>
      <c r="X851" s="10"/>
      <c r="Y851" s="10"/>
      <c r="Z851" s="10"/>
    </row>
    <row r="852" spans="1:26" ht="12.75" customHeight="1">
      <c r="A852" s="10"/>
      <c r="B852" s="10"/>
      <c r="C852" s="58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59"/>
      <c r="V852" s="10"/>
      <c r="W852" s="10"/>
      <c r="X852" s="10"/>
      <c r="Y852" s="10"/>
      <c r="Z852" s="10"/>
    </row>
    <row r="853" spans="1:26" ht="12.75" customHeight="1">
      <c r="A853" s="10"/>
      <c r="B853" s="10"/>
      <c r="C853" s="58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59"/>
      <c r="V853" s="10"/>
      <c r="W853" s="10"/>
      <c r="X853" s="10"/>
      <c r="Y853" s="10"/>
      <c r="Z853" s="10"/>
    </row>
    <row r="854" spans="1:26" ht="12.75" customHeight="1">
      <c r="A854" s="10"/>
      <c r="B854" s="10"/>
      <c r="C854" s="58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59"/>
      <c r="V854" s="10"/>
      <c r="W854" s="10"/>
      <c r="X854" s="10"/>
      <c r="Y854" s="10"/>
      <c r="Z854" s="10"/>
    </row>
    <row r="855" spans="1:26" ht="12.75" customHeight="1">
      <c r="A855" s="10"/>
      <c r="B855" s="10"/>
      <c r="C855" s="58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59"/>
      <c r="V855" s="10"/>
      <c r="W855" s="10"/>
      <c r="X855" s="10"/>
      <c r="Y855" s="10"/>
      <c r="Z855" s="10"/>
    </row>
    <row r="856" spans="1:26" ht="12.75" customHeight="1">
      <c r="A856" s="10"/>
      <c r="B856" s="10"/>
      <c r="C856" s="58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59"/>
      <c r="V856" s="10"/>
      <c r="W856" s="10"/>
      <c r="X856" s="10"/>
      <c r="Y856" s="10"/>
      <c r="Z856" s="10"/>
    </row>
    <row r="857" spans="1:26" ht="12.75" customHeight="1">
      <c r="A857" s="10"/>
      <c r="B857" s="10"/>
      <c r="C857" s="58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59"/>
      <c r="V857" s="10"/>
      <c r="W857" s="10"/>
      <c r="X857" s="10"/>
      <c r="Y857" s="10"/>
      <c r="Z857" s="10"/>
    </row>
    <row r="858" spans="1:26" ht="12.75" customHeight="1">
      <c r="A858" s="10"/>
      <c r="B858" s="10"/>
      <c r="C858" s="58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59"/>
      <c r="V858" s="10"/>
      <c r="W858" s="10"/>
      <c r="X858" s="10"/>
      <c r="Y858" s="10"/>
      <c r="Z858" s="10"/>
    </row>
    <row r="859" spans="1:26" ht="12.75" customHeight="1">
      <c r="A859" s="10"/>
      <c r="B859" s="10"/>
      <c r="C859" s="58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59"/>
      <c r="V859" s="10"/>
      <c r="W859" s="10"/>
      <c r="X859" s="10"/>
      <c r="Y859" s="10"/>
      <c r="Z859" s="10"/>
    </row>
    <row r="860" spans="1:26" ht="12.75" customHeight="1">
      <c r="A860" s="10"/>
      <c r="B860" s="10"/>
      <c r="C860" s="58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59"/>
      <c r="V860" s="10"/>
      <c r="W860" s="10"/>
      <c r="X860" s="10"/>
      <c r="Y860" s="10"/>
      <c r="Z860" s="10"/>
    </row>
    <row r="861" spans="1:26" ht="12.75" customHeight="1">
      <c r="A861" s="10"/>
      <c r="B861" s="10"/>
      <c r="C861" s="58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59"/>
      <c r="V861" s="10"/>
      <c r="W861" s="10"/>
      <c r="X861" s="10"/>
      <c r="Y861" s="10"/>
      <c r="Z861" s="10"/>
    </row>
    <row r="862" spans="1:26" ht="12.75" customHeight="1">
      <c r="A862" s="10"/>
      <c r="B862" s="10"/>
      <c r="C862" s="58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59"/>
      <c r="V862" s="10"/>
      <c r="W862" s="10"/>
      <c r="X862" s="10"/>
      <c r="Y862" s="10"/>
      <c r="Z862" s="10"/>
    </row>
    <row r="863" spans="1:26" ht="12.75" customHeight="1">
      <c r="A863" s="10"/>
      <c r="B863" s="10"/>
      <c r="C863" s="58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59"/>
      <c r="V863" s="10"/>
      <c r="W863" s="10"/>
      <c r="X863" s="10"/>
      <c r="Y863" s="10"/>
      <c r="Z863" s="10"/>
    </row>
    <row r="864" spans="1:26" ht="12.75" customHeight="1">
      <c r="A864" s="10"/>
      <c r="B864" s="10"/>
      <c r="C864" s="58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59"/>
      <c r="V864" s="10"/>
      <c r="W864" s="10"/>
      <c r="X864" s="10"/>
      <c r="Y864" s="10"/>
      <c r="Z864" s="10"/>
    </row>
    <row r="865" spans="1:26" ht="12.75" customHeight="1">
      <c r="A865" s="10"/>
      <c r="B865" s="10"/>
      <c r="C865" s="58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59"/>
      <c r="V865" s="10"/>
      <c r="W865" s="10"/>
      <c r="X865" s="10"/>
      <c r="Y865" s="10"/>
      <c r="Z865" s="10"/>
    </row>
    <row r="866" spans="1:26" ht="12.75" customHeight="1">
      <c r="A866" s="10"/>
      <c r="B866" s="10"/>
      <c r="C866" s="58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59"/>
      <c r="V866" s="10"/>
      <c r="W866" s="10"/>
      <c r="X866" s="10"/>
      <c r="Y866" s="10"/>
      <c r="Z866" s="10"/>
    </row>
    <row r="867" spans="1:26" ht="12.75" customHeight="1">
      <c r="A867" s="10"/>
      <c r="B867" s="10"/>
      <c r="C867" s="58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59"/>
      <c r="V867" s="10"/>
      <c r="W867" s="10"/>
      <c r="X867" s="10"/>
      <c r="Y867" s="10"/>
      <c r="Z867" s="10"/>
    </row>
    <row r="868" spans="1:26" ht="12.75" customHeight="1">
      <c r="A868" s="10"/>
      <c r="B868" s="10"/>
      <c r="C868" s="58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59"/>
      <c r="V868" s="10"/>
      <c r="W868" s="10"/>
      <c r="X868" s="10"/>
      <c r="Y868" s="10"/>
      <c r="Z868" s="10"/>
    </row>
    <row r="869" spans="1:26" ht="12.75" customHeight="1">
      <c r="A869" s="10"/>
      <c r="B869" s="10"/>
      <c r="C869" s="58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59"/>
      <c r="V869" s="10"/>
      <c r="W869" s="10"/>
      <c r="X869" s="10"/>
      <c r="Y869" s="10"/>
      <c r="Z869" s="10"/>
    </row>
    <row r="870" spans="1:26" ht="12.75" customHeight="1">
      <c r="A870" s="10"/>
      <c r="B870" s="10"/>
      <c r="C870" s="58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59"/>
      <c r="V870" s="10"/>
      <c r="W870" s="10"/>
      <c r="X870" s="10"/>
      <c r="Y870" s="10"/>
      <c r="Z870" s="10"/>
    </row>
    <row r="871" spans="1:26" ht="12.75" customHeight="1">
      <c r="A871" s="10"/>
      <c r="B871" s="10"/>
      <c r="C871" s="58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59"/>
      <c r="V871" s="10"/>
      <c r="W871" s="10"/>
      <c r="X871" s="10"/>
      <c r="Y871" s="10"/>
      <c r="Z871" s="10"/>
    </row>
    <row r="872" spans="1:26" ht="12.75" customHeight="1">
      <c r="A872" s="10"/>
      <c r="B872" s="10"/>
      <c r="C872" s="58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59"/>
      <c r="V872" s="10"/>
      <c r="W872" s="10"/>
      <c r="X872" s="10"/>
      <c r="Y872" s="10"/>
      <c r="Z872" s="10"/>
    </row>
    <row r="873" spans="1:26" ht="12.75" customHeight="1">
      <c r="A873" s="10"/>
      <c r="B873" s="10"/>
      <c r="C873" s="58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59"/>
      <c r="V873" s="10"/>
      <c r="W873" s="10"/>
      <c r="X873" s="10"/>
      <c r="Y873" s="10"/>
      <c r="Z873" s="10"/>
    </row>
    <row r="874" spans="1:26" ht="12.75" customHeight="1">
      <c r="A874" s="10"/>
      <c r="B874" s="10"/>
      <c r="C874" s="58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59"/>
      <c r="V874" s="10"/>
      <c r="W874" s="10"/>
      <c r="X874" s="10"/>
      <c r="Y874" s="10"/>
      <c r="Z874" s="10"/>
    </row>
    <row r="875" spans="1:26" ht="12.75" customHeight="1">
      <c r="A875" s="10"/>
      <c r="B875" s="10"/>
      <c r="C875" s="58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59"/>
      <c r="V875" s="10"/>
      <c r="W875" s="10"/>
      <c r="X875" s="10"/>
      <c r="Y875" s="10"/>
      <c r="Z875" s="10"/>
    </row>
    <row r="876" spans="1:26" ht="12.75" customHeight="1">
      <c r="A876" s="10"/>
      <c r="B876" s="10"/>
      <c r="C876" s="58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59"/>
      <c r="V876" s="10"/>
      <c r="W876" s="10"/>
      <c r="X876" s="10"/>
      <c r="Y876" s="10"/>
      <c r="Z876" s="10"/>
    </row>
    <row r="877" spans="1:26" ht="12.75" customHeight="1">
      <c r="A877" s="10"/>
      <c r="B877" s="10"/>
      <c r="C877" s="58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59"/>
      <c r="V877" s="10"/>
      <c r="W877" s="10"/>
      <c r="X877" s="10"/>
      <c r="Y877" s="10"/>
      <c r="Z877" s="10"/>
    </row>
    <row r="878" spans="1:26" ht="12.75" customHeight="1">
      <c r="A878" s="10"/>
      <c r="B878" s="10"/>
      <c r="C878" s="58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59"/>
      <c r="V878" s="10"/>
      <c r="W878" s="10"/>
      <c r="X878" s="10"/>
      <c r="Y878" s="10"/>
      <c r="Z878" s="10"/>
    </row>
    <row r="879" spans="1:26" ht="12.75" customHeight="1">
      <c r="A879" s="10"/>
      <c r="B879" s="10"/>
      <c r="C879" s="58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59"/>
      <c r="V879" s="10"/>
      <c r="W879" s="10"/>
      <c r="X879" s="10"/>
      <c r="Y879" s="10"/>
      <c r="Z879" s="10"/>
    </row>
    <row r="880" spans="1:26" ht="12.75" customHeight="1">
      <c r="A880" s="10"/>
      <c r="B880" s="10"/>
      <c r="C880" s="58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59"/>
      <c r="V880" s="10"/>
      <c r="W880" s="10"/>
      <c r="X880" s="10"/>
      <c r="Y880" s="10"/>
      <c r="Z880" s="10"/>
    </row>
    <row r="881" spans="1:26" ht="12.75" customHeight="1">
      <c r="A881" s="10"/>
      <c r="B881" s="10"/>
      <c r="C881" s="58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59"/>
      <c r="V881" s="10"/>
      <c r="W881" s="10"/>
      <c r="X881" s="10"/>
      <c r="Y881" s="10"/>
      <c r="Z881" s="10"/>
    </row>
    <row r="882" spans="1:26" ht="12.75" customHeight="1">
      <c r="A882" s="10"/>
      <c r="B882" s="10"/>
      <c r="C882" s="58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59"/>
      <c r="V882" s="10"/>
      <c r="W882" s="10"/>
      <c r="X882" s="10"/>
      <c r="Y882" s="10"/>
      <c r="Z882" s="10"/>
    </row>
    <row r="883" spans="1:26" ht="12.75" customHeight="1">
      <c r="A883" s="10"/>
      <c r="B883" s="10"/>
      <c r="C883" s="58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59"/>
      <c r="V883" s="10"/>
      <c r="W883" s="10"/>
      <c r="X883" s="10"/>
      <c r="Y883" s="10"/>
      <c r="Z883" s="10"/>
    </row>
    <row r="884" spans="1:26" ht="12.75" customHeight="1">
      <c r="A884" s="10"/>
      <c r="B884" s="10"/>
      <c r="C884" s="58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59"/>
      <c r="V884" s="10"/>
      <c r="W884" s="10"/>
      <c r="X884" s="10"/>
      <c r="Y884" s="10"/>
      <c r="Z884" s="10"/>
    </row>
    <row r="885" spans="1:26" ht="12.75" customHeight="1">
      <c r="A885" s="10"/>
      <c r="B885" s="10"/>
      <c r="C885" s="58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59"/>
      <c r="V885" s="10"/>
      <c r="W885" s="10"/>
      <c r="X885" s="10"/>
      <c r="Y885" s="10"/>
      <c r="Z885" s="10"/>
    </row>
    <row r="886" spans="1:26" ht="12.75" customHeight="1">
      <c r="A886" s="10"/>
      <c r="B886" s="10"/>
      <c r="C886" s="58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59"/>
      <c r="V886" s="10"/>
      <c r="W886" s="10"/>
      <c r="X886" s="10"/>
      <c r="Y886" s="10"/>
      <c r="Z886" s="10"/>
    </row>
    <row r="887" spans="1:26" ht="12.75" customHeight="1">
      <c r="A887" s="10"/>
      <c r="B887" s="10"/>
      <c r="C887" s="58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59"/>
      <c r="V887" s="10"/>
      <c r="W887" s="10"/>
      <c r="X887" s="10"/>
      <c r="Y887" s="10"/>
      <c r="Z887" s="10"/>
    </row>
    <row r="888" spans="1:26" ht="12.75" customHeight="1">
      <c r="A888" s="10"/>
      <c r="B888" s="10"/>
      <c r="C888" s="58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59"/>
      <c r="V888" s="10"/>
      <c r="W888" s="10"/>
      <c r="X888" s="10"/>
      <c r="Y888" s="10"/>
      <c r="Z888" s="10"/>
    </row>
    <row r="889" spans="1:26" ht="12.75" customHeight="1">
      <c r="A889" s="10"/>
      <c r="B889" s="10"/>
      <c r="C889" s="58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59"/>
      <c r="V889" s="10"/>
      <c r="W889" s="10"/>
      <c r="X889" s="10"/>
      <c r="Y889" s="10"/>
      <c r="Z889" s="10"/>
    </row>
    <row r="890" spans="1:26" ht="12.75" customHeight="1">
      <c r="A890" s="10"/>
      <c r="B890" s="10"/>
      <c r="C890" s="58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59"/>
      <c r="V890" s="10"/>
      <c r="W890" s="10"/>
      <c r="X890" s="10"/>
      <c r="Y890" s="10"/>
      <c r="Z890" s="10"/>
    </row>
    <row r="891" spans="1:26" ht="12.75" customHeight="1">
      <c r="A891" s="10"/>
      <c r="B891" s="10"/>
      <c r="C891" s="58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59"/>
      <c r="V891" s="10"/>
      <c r="W891" s="10"/>
      <c r="X891" s="10"/>
      <c r="Y891" s="10"/>
      <c r="Z891" s="10"/>
    </row>
    <row r="892" spans="1:26" ht="12.75" customHeight="1">
      <c r="A892" s="10"/>
      <c r="B892" s="10"/>
      <c r="C892" s="58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59"/>
      <c r="V892" s="10"/>
      <c r="W892" s="10"/>
      <c r="X892" s="10"/>
      <c r="Y892" s="10"/>
      <c r="Z892" s="10"/>
    </row>
    <row r="893" spans="1:26" ht="12.75" customHeight="1">
      <c r="A893" s="10"/>
      <c r="B893" s="10"/>
      <c r="C893" s="58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59"/>
      <c r="V893" s="10"/>
      <c r="W893" s="10"/>
      <c r="X893" s="10"/>
      <c r="Y893" s="10"/>
      <c r="Z893" s="10"/>
    </row>
    <row r="894" spans="1:26" ht="12.75" customHeight="1">
      <c r="A894" s="10"/>
      <c r="B894" s="10"/>
      <c r="C894" s="58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59"/>
      <c r="V894" s="10"/>
      <c r="W894" s="10"/>
      <c r="X894" s="10"/>
      <c r="Y894" s="10"/>
      <c r="Z894" s="10"/>
    </row>
    <row r="895" spans="1:26" ht="12.75" customHeight="1">
      <c r="A895" s="10"/>
      <c r="B895" s="10"/>
      <c r="C895" s="58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59"/>
      <c r="V895" s="10"/>
      <c r="W895" s="10"/>
      <c r="X895" s="10"/>
      <c r="Y895" s="10"/>
      <c r="Z895" s="10"/>
    </row>
    <row r="896" spans="1:26" ht="12.75" customHeight="1">
      <c r="A896" s="10"/>
      <c r="B896" s="10"/>
      <c r="C896" s="58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59"/>
      <c r="V896" s="10"/>
      <c r="W896" s="10"/>
      <c r="X896" s="10"/>
      <c r="Y896" s="10"/>
      <c r="Z896" s="10"/>
    </row>
    <row r="897" spans="1:26" ht="12.75" customHeight="1">
      <c r="A897" s="10"/>
      <c r="B897" s="10"/>
      <c r="C897" s="58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59"/>
      <c r="V897" s="10"/>
      <c r="W897" s="10"/>
      <c r="X897" s="10"/>
      <c r="Y897" s="10"/>
      <c r="Z897" s="10"/>
    </row>
    <row r="898" spans="1:26" ht="12.75" customHeight="1">
      <c r="A898" s="10"/>
      <c r="B898" s="10"/>
      <c r="C898" s="58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59"/>
      <c r="V898" s="10"/>
      <c r="W898" s="10"/>
      <c r="X898" s="10"/>
      <c r="Y898" s="10"/>
      <c r="Z898" s="10"/>
    </row>
    <row r="899" spans="1:26" ht="12.75" customHeight="1">
      <c r="A899" s="10"/>
      <c r="B899" s="10"/>
      <c r="C899" s="58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59"/>
      <c r="V899" s="10"/>
      <c r="W899" s="10"/>
      <c r="X899" s="10"/>
      <c r="Y899" s="10"/>
      <c r="Z899" s="10"/>
    </row>
    <row r="900" spans="1:26" ht="12.75" customHeight="1">
      <c r="A900" s="10"/>
      <c r="B900" s="10"/>
      <c r="C900" s="58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59"/>
      <c r="V900" s="10"/>
      <c r="W900" s="10"/>
      <c r="X900" s="10"/>
      <c r="Y900" s="10"/>
      <c r="Z900" s="10"/>
    </row>
    <row r="901" spans="1:26" ht="12.75" customHeight="1">
      <c r="A901" s="10"/>
      <c r="B901" s="10"/>
      <c r="C901" s="58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59"/>
      <c r="V901" s="10"/>
      <c r="W901" s="10"/>
      <c r="X901" s="10"/>
      <c r="Y901" s="10"/>
      <c r="Z901" s="10"/>
    </row>
    <row r="902" spans="1:26" ht="12.75" customHeight="1">
      <c r="A902" s="10"/>
      <c r="B902" s="10"/>
      <c r="C902" s="58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59"/>
      <c r="V902" s="10"/>
      <c r="W902" s="10"/>
      <c r="X902" s="10"/>
      <c r="Y902" s="10"/>
      <c r="Z902" s="10"/>
    </row>
    <row r="903" spans="1:26" ht="12.75" customHeight="1">
      <c r="A903" s="10"/>
      <c r="B903" s="10"/>
      <c r="C903" s="58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59"/>
      <c r="V903" s="10"/>
      <c r="W903" s="10"/>
      <c r="X903" s="10"/>
      <c r="Y903" s="10"/>
      <c r="Z903" s="10"/>
    </row>
    <row r="904" spans="1:26" ht="12.75" customHeight="1">
      <c r="A904" s="10"/>
      <c r="B904" s="10"/>
      <c r="C904" s="58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59"/>
      <c r="V904" s="10"/>
      <c r="W904" s="10"/>
      <c r="X904" s="10"/>
      <c r="Y904" s="10"/>
      <c r="Z904" s="10"/>
    </row>
    <row r="905" spans="1:26" ht="12.75" customHeight="1">
      <c r="A905" s="10"/>
      <c r="B905" s="10"/>
      <c r="C905" s="58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59"/>
      <c r="V905" s="10"/>
      <c r="W905" s="10"/>
      <c r="X905" s="10"/>
      <c r="Y905" s="10"/>
      <c r="Z905" s="10"/>
    </row>
    <row r="906" spans="1:26" ht="12.75" customHeight="1">
      <c r="A906" s="10"/>
      <c r="B906" s="10"/>
      <c r="C906" s="58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59"/>
      <c r="V906" s="10"/>
      <c r="W906" s="10"/>
      <c r="X906" s="10"/>
      <c r="Y906" s="10"/>
      <c r="Z906" s="10"/>
    </row>
    <row r="907" spans="1:26" ht="12.75" customHeight="1">
      <c r="A907" s="10"/>
      <c r="B907" s="10"/>
      <c r="C907" s="58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59"/>
      <c r="V907" s="10"/>
      <c r="W907" s="10"/>
      <c r="X907" s="10"/>
      <c r="Y907" s="10"/>
      <c r="Z907" s="10"/>
    </row>
    <row r="908" spans="1:26" ht="12.75" customHeight="1">
      <c r="A908" s="10"/>
      <c r="B908" s="10"/>
      <c r="C908" s="58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59"/>
      <c r="V908" s="10"/>
      <c r="W908" s="10"/>
      <c r="X908" s="10"/>
      <c r="Y908" s="10"/>
      <c r="Z908" s="10"/>
    </row>
    <row r="909" spans="1:26" ht="12.75" customHeight="1">
      <c r="A909" s="10"/>
      <c r="B909" s="10"/>
      <c r="C909" s="58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59"/>
      <c r="V909" s="10"/>
      <c r="W909" s="10"/>
      <c r="X909" s="10"/>
      <c r="Y909" s="10"/>
      <c r="Z909" s="10"/>
    </row>
    <row r="910" spans="1:26" ht="12.75" customHeight="1">
      <c r="A910" s="10"/>
      <c r="B910" s="10"/>
      <c r="C910" s="58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59"/>
      <c r="V910" s="10"/>
      <c r="W910" s="10"/>
      <c r="X910" s="10"/>
      <c r="Y910" s="10"/>
      <c r="Z910" s="10"/>
    </row>
    <row r="911" spans="1:26" ht="12.75" customHeight="1">
      <c r="A911" s="10"/>
      <c r="B911" s="10"/>
      <c r="C911" s="58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59"/>
      <c r="V911" s="10"/>
      <c r="W911" s="10"/>
      <c r="X911" s="10"/>
      <c r="Y911" s="10"/>
      <c r="Z911" s="10"/>
    </row>
    <row r="912" spans="1:26" ht="12.75" customHeight="1">
      <c r="A912" s="10"/>
      <c r="B912" s="10"/>
      <c r="C912" s="58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59"/>
      <c r="V912" s="10"/>
      <c r="W912" s="10"/>
      <c r="X912" s="10"/>
      <c r="Y912" s="10"/>
      <c r="Z912" s="10"/>
    </row>
    <row r="913" spans="1:26" ht="12.75" customHeight="1">
      <c r="A913" s="10"/>
      <c r="B913" s="10"/>
      <c r="C913" s="58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59"/>
      <c r="V913" s="10"/>
      <c r="W913" s="10"/>
      <c r="X913" s="10"/>
      <c r="Y913" s="10"/>
      <c r="Z913" s="10"/>
    </row>
    <row r="914" spans="1:26" ht="12.75" customHeight="1">
      <c r="A914" s="10"/>
      <c r="B914" s="10"/>
      <c r="C914" s="58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59"/>
      <c r="V914" s="10"/>
      <c r="W914" s="10"/>
      <c r="X914" s="10"/>
      <c r="Y914" s="10"/>
      <c r="Z914" s="10"/>
    </row>
    <row r="915" spans="1:26" ht="12.75" customHeight="1">
      <c r="A915" s="10"/>
      <c r="B915" s="10"/>
      <c r="C915" s="58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59"/>
      <c r="V915" s="10"/>
      <c r="W915" s="10"/>
      <c r="X915" s="10"/>
      <c r="Y915" s="10"/>
      <c r="Z915" s="10"/>
    </row>
    <row r="916" spans="1:26" ht="12.75" customHeight="1">
      <c r="A916" s="10"/>
      <c r="B916" s="10"/>
      <c r="C916" s="58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59"/>
      <c r="V916" s="10"/>
      <c r="W916" s="10"/>
      <c r="X916" s="10"/>
      <c r="Y916" s="10"/>
      <c r="Z916" s="10"/>
    </row>
    <row r="917" spans="1:26" ht="12.75" customHeight="1">
      <c r="A917" s="10"/>
      <c r="B917" s="10"/>
      <c r="C917" s="58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59"/>
      <c r="V917" s="10"/>
      <c r="W917" s="10"/>
      <c r="X917" s="10"/>
      <c r="Y917" s="10"/>
      <c r="Z917" s="10"/>
    </row>
    <row r="918" spans="1:26" ht="12.75" customHeight="1">
      <c r="A918" s="10"/>
      <c r="B918" s="10"/>
      <c r="C918" s="58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59"/>
      <c r="V918" s="10"/>
      <c r="W918" s="10"/>
      <c r="X918" s="10"/>
      <c r="Y918" s="10"/>
      <c r="Z918" s="10"/>
    </row>
    <row r="919" spans="1:26" ht="12.75" customHeight="1">
      <c r="A919" s="10"/>
      <c r="B919" s="10"/>
      <c r="C919" s="58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59"/>
      <c r="V919" s="10"/>
      <c r="W919" s="10"/>
      <c r="X919" s="10"/>
      <c r="Y919" s="10"/>
      <c r="Z919" s="10"/>
    </row>
    <row r="920" spans="1:26" ht="12.75" customHeight="1">
      <c r="A920" s="10"/>
      <c r="B920" s="10"/>
      <c r="C920" s="58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59"/>
      <c r="V920" s="10"/>
      <c r="W920" s="10"/>
      <c r="X920" s="10"/>
      <c r="Y920" s="10"/>
      <c r="Z920" s="10"/>
    </row>
    <row r="921" spans="1:26" ht="12.75" customHeight="1">
      <c r="A921" s="10"/>
      <c r="B921" s="10"/>
      <c r="C921" s="58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59"/>
      <c r="V921" s="10"/>
      <c r="W921" s="10"/>
      <c r="X921" s="10"/>
      <c r="Y921" s="10"/>
      <c r="Z921" s="10"/>
    </row>
    <row r="922" spans="1:26" ht="12.75" customHeight="1">
      <c r="A922" s="10"/>
      <c r="B922" s="10"/>
      <c r="C922" s="58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59"/>
      <c r="V922" s="10"/>
      <c r="W922" s="10"/>
      <c r="X922" s="10"/>
      <c r="Y922" s="10"/>
      <c r="Z922" s="10"/>
    </row>
    <row r="923" spans="1:26" ht="12.75" customHeight="1">
      <c r="A923" s="10"/>
      <c r="B923" s="10"/>
      <c r="C923" s="58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59"/>
      <c r="V923" s="10"/>
      <c r="W923" s="10"/>
      <c r="X923" s="10"/>
      <c r="Y923" s="10"/>
      <c r="Z923" s="10"/>
    </row>
    <row r="924" spans="1:26" ht="12.75" customHeight="1">
      <c r="A924" s="10"/>
      <c r="B924" s="10"/>
      <c r="C924" s="58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59"/>
      <c r="V924" s="10"/>
      <c r="W924" s="10"/>
      <c r="X924" s="10"/>
      <c r="Y924" s="10"/>
      <c r="Z924" s="10"/>
    </row>
    <row r="925" spans="1:26" ht="12.75" customHeight="1">
      <c r="A925" s="10"/>
      <c r="B925" s="10"/>
      <c r="C925" s="58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59"/>
      <c r="V925" s="10"/>
      <c r="W925" s="10"/>
      <c r="X925" s="10"/>
      <c r="Y925" s="10"/>
      <c r="Z925" s="10"/>
    </row>
    <row r="926" spans="1:26" ht="12.75" customHeight="1">
      <c r="A926" s="10"/>
      <c r="B926" s="10"/>
      <c r="C926" s="58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59"/>
      <c r="V926" s="10"/>
      <c r="W926" s="10"/>
      <c r="X926" s="10"/>
      <c r="Y926" s="10"/>
      <c r="Z926" s="10"/>
    </row>
    <row r="927" spans="1:26" ht="12.75" customHeight="1">
      <c r="A927" s="10"/>
      <c r="B927" s="10"/>
      <c r="C927" s="58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59"/>
      <c r="V927" s="10"/>
      <c r="W927" s="10"/>
      <c r="X927" s="10"/>
      <c r="Y927" s="10"/>
      <c r="Z927" s="10"/>
    </row>
    <row r="928" spans="1:26" ht="12.75" customHeight="1">
      <c r="A928" s="10"/>
      <c r="B928" s="10"/>
      <c r="C928" s="58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59"/>
      <c r="V928" s="10"/>
      <c r="W928" s="10"/>
      <c r="X928" s="10"/>
      <c r="Y928" s="10"/>
      <c r="Z928" s="10"/>
    </row>
    <row r="929" spans="1:26" ht="12.75" customHeight="1">
      <c r="A929" s="10"/>
      <c r="B929" s="10"/>
      <c r="C929" s="58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59"/>
      <c r="V929" s="10"/>
      <c r="W929" s="10"/>
      <c r="X929" s="10"/>
      <c r="Y929" s="10"/>
      <c r="Z929" s="10"/>
    </row>
    <row r="930" spans="1:26" ht="12.75" customHeight="1">
      <c r="A930" s="10"/>
      <c r="B930" s="10"/>
      <c r="C930" s="58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59"/>
      <c r="V930" s="10"/>
      <c r="W930" s="10"/>
      <c r="X930" s="10"/>
      <c r="Y930" s="10"/>
      <c r="Z930" s="10"/>
    </row>
    <row r="931" spans="1:26" ht="12.75" customHeight="1">
      <c r="A931" s="10"/>
      <c r="B931" s="10"/>
      <c r="C931" s="58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59"/>
      <c r="V931" s="10"/>
      <c r="W931" s="10"/>
      <c r="X931" s="10"/>
      <c r="Y931" s="10"/>
      <c r="Z931" s="10"/>
    </row>
    <row r="932" spans="1:26" ht="12.75" customHeight="1">
      <c r="A932" s="10"/>
      <c r="B932" s="10"/>
      <c r="C932" s="58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59"/>
      <c r="V932" s="10"/>
      <c r="W932" s="10"/>
      <c r="X932" s="10"/>
      <c r="Y932" s="10"/>
      <c r="Z932" s="10"/>
    </row>
    <row r="933" spans="1:26" ht="12.75" customHeight="1">
      <c r="A933" s="10"/>
      <c r="B933" s="10"/>
      <c r="C933" s="58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59"/>
      <c r="V933" s="10"/>
      <c r="W933" s="10"/>
      <c r="X933" s="10"/>
      <c r="Y933" s="10"/>
      <c r="Z933" s="10"/>
    </row>
    <row r="934" spans="1:26" ht="12.75" customHeight="1">
      <c r="A934" s="10"/>
      <c r="B934" s="10"/>
      <c r="C934" s="58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59"/>
      <c r="V934" s="10"/>
      <c r="W934" s="10"/>
      <c r="X934" s="10"/>
      <c r="Y934" s="10"/>
      <c r="Z934" s="10"/>
    </row>
    <row r="935" spans="1:26" ht="12.75" customHeight="1">
      <c r="A935" s="10"/>
      <c r="B935" s="10"/>
      <c r="C935" s="58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59"/>
      <c r="V935" s="10"/>
      <c r="W935" s="10"/>
      <c r="X935" s="10"/>
      <c r="Y935" s="10"/>
      <c r="Z935" s="10"/>
    </row>
    <row r="936" spans="1:26" ht="12.75" customHeight="1">
      <c r="A936" s="10"/>
      <c r="B936" s="10"/>
      <c r="C936" s="58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59"/>
      <c r="V936" s="10"/>
      <c r="W936" s="10"/>
      <c r="X936" s="10"/>
      <c r="Y936" s="10"/>
      <c r="Z936" s="10"/>
    </row>
    <row r="937" spans="1:26" ht="12.75" customHeight="1">
      <c r="A937" s="10"/>
      <c r="B937" s="10"/>
      <c r="C937" s="58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59"/>
      <c r="V937" s="10"/>
      <c r="W937" s="10"/>
      <c r="X937" s="10"/>
      <c r="Y937" s="10"/>
      <c r="Z937" s="10"/>
    </row>
    <row r="938" spans="1:26" ht="12.75" customHeight="1">
      <c r="A938" s="10"/>
      <c r="B938" s="10"/>
      <c r="C938" s="58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59"/>
      <c r="V938" s="10"/>
      <c r="W938" s="10"/>
      <c r="X938" s="10"/>
      <c r="Y938" s="10"/>
      <c r="Z938" s="10"/>
    </row>
    <row r="939" spans="1:26" ht="12.75" customHeight="1">
      <c r="A939" s="10"/>
      <c r="B939" s="10"/>
      <c r="C939" s="58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59"/>
      <c r="V939" s="10"/>
      <c r="W939" s="10"/>
      <c r="X939" s="10"/>
      <c r="Y939" s="10"/>
      <c r="Z939" s="10"/>
    </row>
    <row r="940" spans="1:26" ht="12.75" customHeight="1">
      <c r="A940" s="10"/>
      <c r="B940" s="10"/>
      <c r="C940" s="58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59"/>
      <c r="V940" s="10"/>
      <c r="W940" s="10"/>
      <c r="X940" s="10"/>
      <c r="Y940" s="10"/>
      <c r="Z940" s="10"/>
    </row>
    <row r="941" spans="1:26" ht="12.75" customHeight="1">
      <c r="A941" s="10"/>
      <c r="B941" s="10"/>
      <c r="C941" s="58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59"/>
      <c r="V941" s="10"/>
      <c r="W941" s="10"/>
      <c r="X941" s="10"/>
      <c r="Y941" s="10"/>
      <c r="Z941" s="10"/>
    </row>
    <row r="942" spans="1:26" ht="12.75" customHeight="1">
      <c r="A942" s="10"/>
      <c r="B942" s="10"/>
      <c r="C942" s="58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59"/>
      <c r="V942" s="10"/>
      <c r="W942" s="10"/>
      <c r="X942" s="10"/>
      <c r="Y942" s="10"/>
      <c r="Z942" s="10"/>
    </row>
    <row r="943" spans="1:26" ht="12.75" customHeight="1">
      <c r="A943" s="10"/>
      <c r="B943" s="10"/>
      <c r="C943" s="58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59"/>
      <c r="V943" s="10"/>
      <c r="W943" s="10"/>
      <c r="X943" s="10"/>
      <c r="Y943" s="10"/>
      <c r="Z943" s="10"/>
    </row>
    <row r="944" spans="1:26" ht="12.75" customHeight="1">
      <c r="A944" s="10"/>
      <c r="B944" s="10"/>
      <c r="C944" s="58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59"/>
      <c r="V944" s="10"/>
      <c r="W944" s="10"/>
      <c r="X944" s="10"/>
      <c r="Y944" s="10"/>
      <c r="Z944" s="10"/>
    </row>
    <row r="945" spans="1:26" ht="12.75" customHeight="1">
      <c r="A945" s="10"/>
      <c r="B945" s="10"/>
      <c r="C945" s="58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59"/>
      <c r="V945" s="10"/>
      <c r="W945" s="10"/>
      <c r="X945" s="10"/>
      <c r="Y945" s="10"/>
      <c r="Z945" s="10"/>
    </row>
    <row r="946" spans="1:26" ht="12.75" customHeight="1">
      <c r="A946" s="10"/>
      <c r="B946" s="10"/>
      <c r="C946" s="58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59"/>
      <c r="V946" s="10"/>
      <c r="W946" s="10"/>
      <c r="X946" s="10"/>
      <c r="Y946" s="10"/>
      <c r="Z946" s="10"/>
    </row>
    <row r="947" spans="1:26" ht="12.75" customHeight="1">
      <c r="A947" s="10"/>
      <c r="B947" s="10"/>
      <c r="C947" s="58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59"/>
      <c r="V947" s="10"/>
      <c r="W947" s="10"/>
      <c r="X947" s="10"/>
      <c r="Y947" s="10"/>
      <c r="Z947" s="10"/>
    </row>
    <row r="948" spans="1:26" ht="12.75" customHeight="1">
      <c r="A948" s="10"/>
      <c r="B948" s="10"/>
      <c r="C948" s="58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59"/>
      <c r="V948" s="10"/>
      <c r="W948" s="10"/>
      <c r="X948" s="10"/>
      <c r="Y948" s="10"/>
      <c r="Z948" s="10"/>
    </row>
    <row r="949" spans="1:26" ht="12.75" customHeight="1">
      <c r="A949" s="10"/>
      <c r="B949" s="10"/>
      <c r="C949" s="58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59"/>
      <c r="V949" s="10"/>
      <c r="W949" s="10"/>
      <c r="X949" s="10"/>
      <c r="Y949" s="10"/>
      <c r="Z949" s="10"/>
    </row>
    <row r="950" spans="1:26" ht="12.75" customHeight="1">
      <c r="A950" s="10"/>
      <c r="B950" s="10"/>
      <c r="C950" s="58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59"/>
      <c r="V950" s="10"/>
      <c r="W950" s="10"/>
      <c r="X950" s="10"/>
      <c r="Y950" s="10"/>
      <c r="Z950" s="10"/>
    </row>
    <row r="951" spans="1:26" ht="12.75" customHeight="1">
      <c r="A951" s="10"/>
      <c r="B951" s="10"/>
      <c r="C951" s="58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59"/>
      <c r="V951" s="10"/>
      <c r="W951" s="10"/>
      <c r="X951" s="10"/>
      <c r="Y951" s="10"/>
      <c r="Z951" s="10"/>
    </row>
    <row r="952" spans="1:26" ht="12.75" customHeight="1">
      <c r="A952" s="10"/>
      <c r="B952" s="10"/>
      <c r="C952" s="58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59"/>
      <c r="V952" s="10"/>
      <c r="W952" s="10"/>
      <c r="X952" s="10"/>
      <c r="Y952" s="10"/>
      <c r="Z952" s="10"/>
    </row>
    <row r="953" spans="1:26" ht="12.75" customHeight="1">
      <c r="A953" s="10"/>
      <c r="B953" s="10"/>
      <c r="C953" s="58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59"/>
      <c r="V953" s="10"/>
      <c r="W953" s="10"/>
      <c r="X953" s="10"/>
      <c r="Y953" s="10"/>
      <c r="Z953" s="10"/>
    </row>
    <row r="954" spans="1:26" ht="12.75" customHeight="1">
      <c r="A954" s="10"/>
      <c r="B954" s="10"/>
      <c r="C954" s="58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59"/>
      <c r="V954" s="10"/>
      <c r="W954" s="10"/>
      <c r="X954" s="10"/>
      <c r="Y954" s="10"/>
      <c r="Z954" s="10"/>
    </row>
    <row r="955" spans="1:26" ht="12.75" customHeight="1">
      <c r="A955" s="10"/>
      <c r="B955" s="10"/>
      <c r="C955" s="58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59"/>
      <c r="V955" s="10"/>
      <c r="W955" s="10"/>
      <c r="X955" s="10"/>
      <c r="Y955" s="10"/>
      <c r="Z955" s="10"/>
    </row>
    <row r="956" spans="1:26" ht="12.75" customHeight="1">
      <c r="A956" s="10"/>
      <c r="B956" s="10"/>
      <c r="C956" s="58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59"/>
      <c r="V956" s="10"/>
      <c r="W956" s="10"/>
      <c r="X956" s="10"/>
      <c r="Y956" s="10"/>
      <c r="Z956" s="10"/>
    </row>
    <row r="957" spans="1:26" ht="12.75" customHeight="1">
      <c r="A957" s="10"/>
      <c r="B957" s="10"/>
      <c r="C957" s="58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59"/>
      <c r="V957" s="10"/>
      <c r="W957" s="10"/>
      <c r="X957" s="10"/>
      <c r="Y957" s="10"/>
      <c r="Z957" s="10"/>
    </row>
    <row r="958" spans="1:26" ht="12.75" customHeight="1">
      <c r="A958" s="10"/>
      <c r="B958" s="10"/>
      <c r="C958" s="58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59"/>
      <c r="V958" s="10"/>
      <c r="W958" s="10"/>
      <c r="X958" s="10"/>
      <c r="Y958" s="10"/>
      <c r="Z958" s="10"/>
    </row>
    <row r="959" spans="1:26" ht="12.75" customHeight="1">
      <c r="A959" s="10"/>
      <c r="B959" s="10"/>
      <c r="C959" s="58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59"/>
      <c r="V959" s="10"/>
      <c r="W959" s="10"/>
      <c r="X959" s="10"/>
      <c r="Y959" s="10"/>
      <c r="Z959" s="10"/>
    </row>
    <row r="960" spans="1:26" ht="12.75" customHeight="1">
      <c r="A960" s="10"/>
      <c r="B960" s="10"/>
      <c r="C960" s="58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59"/>
      <c r="V960" s="10"/>
      <c r="W960" s="10"/>
      <c r="X960" s="10"/>
      <c r="Y960" s="10"/>
      <c r="Z960" s="10"/>
    </row>
    <row r="961" spans="1:26" ht="12.75" customHeight="1">
      <c r="A961" s="10"/>
      <c r="B961" s="10"/>
      <c r="C961" s="58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59"/>
      <c r="V961" s="10"/>
      <c r="W961" s="10"/>
      <c r="X961" s="10"/>
      <c r="Y961" s="10"/>
      <c r="Z961" s="10"/>
    </row>
    <row r="962" spans="1:26" ht="12.75" customHeight="1">
      <c r="A962" s="10"/>
      <c r="B962" s="10"/>
      <c r="C962" s="58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59"/>
      <c r="V962" s="10"/>
      <c r="W962" s="10"/>
      <c r="X962" s="10"/>
      <c r="Y962" s="10"/>
      <c r="Z962" s="10"/>
    </row>
    <row r="963" spans="1:26" ht="12.75" customHeight="1">
      <c r="A963" s="10"/>
      <c r="B963" s="10"/>
      <c r="C963" s="58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59"/>
      <c r="V963" s="10"/>
      <c r="W963" s="10"/>
      <c r="X963" s="10"/>
      <c r="Y963" s="10"/>
      <c r="Z963" s="10"/>
    </row>
    <row r="964" spans="1:26" ht="12.75" customHeight="1">
      <c r="A964" s="10"/>
      <c r="B964" s="10"/>
      <c r="C964" s="58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59"/>
      <c r="V964" s="10"/>
      <c r="W964" s="10"/>
      <c r="X964" s="10"/>
      <c r="Y964" s="10"/>
      <c r="Z964" s="10"/>
    </row>
    <row r="965" spans="1:26" ht="12.75" customHeight="1">
      <c r="A965" s="10"/>
      <c r="B965" s="10"/>
      <c r="C965" s="58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59"/>
      <c r="V965" s="10"/>
      <c r="W965" s="10"/>
      <c r="X965" s="10"/>
      <c r="Y965" s="10"/>
      <c r="Z965" s="10"/>
    </row>
    <row r="966" spans="1:26" ht="12.75" customHeight="1">
      <c r="A966" s="10"/>
      <c r="B966" s="10"/>
      <c r="C966" s="58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59"/>
      <c r="V966" s="10"/>
      <c r="W966" s="10"/>
      <c r="X966" s="10"/>
      <c r="Y966" s="10"/>
      <c r="Z966" s="10"/>
    </row>
    <row r="967" spans="1:26" ht="12.75" customHeight="1">
      <c r="A967" s="10"/>
      <c r="B967" s="10"/>
      <c r="C967" s="58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59"/>
      <c r="V967" s="10"/>
      <c r="W967" s="10"/>
      <c r="X967" s="10"/>
      <c r="Y967" s="10"/>
      <c r="Z967" s="10"/>
    </row>
    <row r="968" spans="1:26" ht="12.75" customHeight="1">
      <c r="A968" s="10"/>
      <c r="B968" s="10"/>
      <c r="C968" s="58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59"/>
      <c r="V968" s="10"/>
      <c r="W968" s="10"/>
      <c r="X968" s="10"/>
      <c r="Y968" s="10"/>
      <c r="Z968" s="10"/>
    </row>
    <row r="969" spans="1:26" ht="12.75" customHeight="1">
      <c r="A969" s="10"/>
      <c r="B969" s="10"/>
      <c r="C969" s="58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59"/>
      <c r="V969" s="10"/>
      <c r="W969" s="10"/>
      <c r="X969" s="10"/>
      <c r="Y969" s="10"/>
      <c r="Z969" s="10"/>
    </row>
    <row r="970" spans="1:26" ht="12.75" customHeight="1">
      <c r="A970" s="10"/>
      <c r="B970" s="10"/>
      <c r="C970" s="58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59"/>
      <c r="V970" s="10"/>
      <c r="W970" s="10"/>
      <c r="X970" s="10"/>
      <c r="Y970" s="10"/>
      <c r="Z970" s="10"/>
    </row>
    <row r="971" spans="1:26" ht="12.75" customHeight="1">
      <c r="A971" s="10"/>
      <c r="B971" s="10"/>
      <c r="C971" s="58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59"/>
      <c r="V971" s="10"/>
      <c r="W971" s="10"/>
      <c r="X971" s="10"/>
      <c r="Y971" s="10"/>
      <c r="Z971" s="10"/>
    </row>
    <row r="972" spans="1:26" ht="12.75" customHeight="1">
      <c r="A972" s="10"/>
      <c r="B972" s="10"/>
      <c r="C972" s="58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59"/>
      <c r="V972" s="10"/>
      <c r="W972" s="10"/>
      <c r="X972" s="10"/>
      <c r="Y972" s="10"/>
      <c r="Z972" s="10"/>
    </row>
    <row r="973" spans="1:26" ht="12.75" customHeight="1">
      <c r="A973" s="10"/>
      <c r="B973" s="10"/>
      <c r="C973" s="58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59"/>
      <c r="V973" s="10"/>
      <c r="W973" s="10"/>
      <c r="X973" s="10"/>
      <c r="Y973" s="10"/>
      <c r="Z973" s="10"/>
    </row>
    <row r="974" spans="1:26" ht="12.75" customHeight="1">
      <c r="A974" s="10"/>
      <c r="B974" s="10"/>
      <c r="C974" s="58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59"/>
      <c r="V974" s="10"/>
      <c r="W974" s="10"/>
      <c r="X974" s="10"/>
      <c r="Y974" s="10"/>
      <c r="Z974" s="10"/>
    </row>
    <row r="975" spans="1:26" ht="12.75" customHeight="1">
      <c r="A975" s="10"/>
      <c r="B975" s="10"/>
      <c r="C975" s="58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59"/>
      <c r="V975" s="10"/>
      <c r="W975" s="10"/>
      <c r="X975" s="10"/>
      <c r="Y975" s="10"/>
      <c r="Z975" s="10"/>
    </row>
    <row r="976" spans="1:26" ht="12.75" customHeight="1">
      <c r="A976" s="10"/>
      <c r="B976" s="10"/>
      <c r="C976" s="58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59"/>
      <c r="V976" s="10"/>
      <c r="W976" s="10"/>
      <c r="X976" s="10"/>
      <c r="Y976" s="10"/>
      <c r="Z976" s="10"/>
    </row>
    <row r="977" spans="1:26" ht="12.75" customHeight="1">
      <c r="A977" s="10"/>
      <c r="B977" s="10"/>
      <c r="C977" s="58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59"/>
      <c r="V977" s="10"/>
      <c r="W977" s="10"/>
      <c r="X977" s="10"/>
      <c r="Y977" s="10"/>
      <c r="Z977" s="10"/>
    </row>
    <row r="978" spans="1:26" ht="12.75" customHeight="1">
      <c r="A978" s="10"/>
      <c r="B978" s="10"/>
      <c r="C978" s="58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59"/>
      <c r="V978" s="10"/>
      <c r="W978" s="10"/>
      <c r="X978" s="10"/>
      <c r="Y978" s="10"/>
      <c r="Z978" s="10"/>
    </row>
    <row r="979" spans="1:26" ht="12.75" customHeight="1">
      <c r="A979" s="10"/>
      <c r="B979" s="10"/>
      <c r="C979" s="58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59"/>
      <c r="V979" s="10"/>
      <c r="W979" s="10"/>
      <c r="X979" s="10"/>
      <c r="Y979" s="10"/>
      <c r="Z979" s="10"/>
    </row>
    <row r="980" spans="1:26" ht="12.75" customHeight="1">
      <c r="A980" s="10"/>
      <c r="B980" s="10"/>
      <c r="C980" s="58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59"/>
      <c r="V980" s="10"/>
      <c r="W980" s="10"/>
      <c r="X980" s="10"/>
      <c r="Y980" s="10"/>
      <c r="Z980" s="10"/>
    </row>
    <row r="981" spans="1:26" ht="12.75" customHeight="1">
      <c r="A981" s="10"/>
      <c r="B981" s="10"/>
      <c r="C981" s="58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59"/>
      <c r="V981" s="10"/>
      <c r="W981" s="10"/>
      <c r="X981" s="10"/>
      <c r="Y981" s="10"/>
      <c r="Z981" s="10"/>
    </row>
    <row r="982" spans="1:26" ht="12.75" customHeight="1">
      <c r="A982" s="10"/>
      <c r="B982" s="10"/>
      <c r="C982" s="58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59"/>
      <c r="V982" s="10"/>
      <c r="W982" s="10"/>
      <c r="X982" s="10"/>
      <c r="Y982" s="10"/>
      <c r="Z982" s="10"/>
    </row>
    <row r="983" spans="1:26" ht="12.75" customHeight="1">
      <c r="A983" s="10"/>
      <c r="B983" s="10"/>
      <c r="C983" s="58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59"/>
      <c r="V983" s="10"/>
      <c r="W983" s="10"/>
      <c r="X983" s="10"/>
      <c r="Y983" s="10"/>
      <c r="Z983" s="10"/>
    </row>
    <row r="984" spans="1:26" ht="12.75" customHeight="1">
      <c r="A984" s="10"/>
      <c r="B984" s="10"/>
      <c r="C984" s="58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59"/>
      <c r="V984" s="10"/>
      <c r="W984" s="10"/>
      <c r="X984" s="10"/>
      <c r="Y984" s="10"/>
      <c r="Z984" s="10"/>
    </row>
    <row r="985" spans="1:26" ht="12.75" customHeight="1">
      <c r="A985" s="10"/>
      <c r="B985" s="10"/>
      <c r="C985" s="58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59"/>
      <c r="V985" s="10"/>
      <c r="W985" s="10"/>
      <c r="X985" s="10"/>
      <c r="Y985" s="10"/>
      <c r="Z985" s="10"/>
    </row>
    <row r="986" spans="1:26" ht="12.75" customHeight="1">
      <c r="A986" s="10"/>
      <c r="B986" s="10"/>
      <c r="C986" s="58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59"/>
      <c r="V986" s="10"/>
      <c r="W986" s="10"/>
      <c r="X986" s="10"/>
      <c r="Y986" s="10"/>
      <c r="Z986" s="10"/>
    </row>
    <row r="987" spans="1:26" ht="12.75" customHeight="1">
      <c r="A987" s="10"/>
      <c r="B987" s="10"/>
      <c r="C987" s="58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59"/>
      <c r="V987" s="10"/>
      <c r="W987" s="10"/>
      <c r="X987" s="10"/>
      <c r="Y987" s="10"/>
      <c r="Z987" s="10"/>
    </row>
    <row r="988" spans="1:26" ht="12.75" customHeight="1">
      <c r="A988" s="10"/>
      <c r="B988" s="10"/>
      <c r="C988" s="58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59"/>
      <c r="V988" s="10"/>
      <c r="W988" s="10"/>
      <c r="X988" s="10"/>
      <c r="Y988" s="10"/>
      <c r="Z988" s="10"/>
    </row>
    <row r="989" spans="1:26" ht="12.75" customHeight="1">
      <c r="A989" s="10"/>
      <c r="B989" s="10"/>
      <c r="C989" s="58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59"/>
      <c r="V989" s="10"/>
      <c r="W989" s="10"/>
      <c r="X989" s="10"/>
      <c r="Y989" s="10"/>
      <c r="Z989" s="10"/>
    </row>
    <row r="990" spans="1:26" ht="12.75" customHeight="1">
      <c r="A990" s="10"/>
      <c r="B990" s="10"/>
      <c r="C990" s="58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59"/>
      <c r="V990" s="10"/>
      <c r="W990" s="10"/>
      <c r="X990" s="10"/>
      <c r="Y990" s="10"/>
      <c r="Z990" s="10"/>
    </row>
    <row r="991" spans="1:26" ht="12.75" customHeight="1">
      <c r="A991" s="10"/>
      <c r="B991" s="10"/>
      <c r="C991" s="58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59"/>
      <c r="V991" s="10"/>
      <c r="W991" s="10"/>
      <c r="X991" s="10"/>
      <c r="Y991" s="10"/>
      <c r="Z991" s="10"/>
    </row>
    <row r="992" spans="1:26" ht="12.75" customHeight="1">
      <c r="A992" s="10"/>
      <c r="B992" s="10"/>
      <c r="C992" s="58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59"/>
      <c r="V992" s="10"/>
      <c r="W992" s="10"/>
      <c r="X992" s="10"/>
      <c r="Y992" s="10"/>
      <c r="Z992" s="10"/>
    </row>
    <row r="993" spans="1:26" ht="12.75" customHeight="1">
      <c r="A993" s="10"/>
      <c r="B993" s="10"/>
      <c r="C993" s="58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59"/>
      <c r="V993" s="10"/>
      <c r="W993" s="10"/>
      <c r="X993" s="10"/>
      <c r="Y993" s="10"/>
      <c r="Z993" s="10"/>
    </row>
    <row r="994" spans="1:26" ht="12.75" customHeight="1">
      <c r="A994" s="10"/>
      <c r="B994" s="10"/>
      <c r="C994" s="58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59"/>
      <c r="V994" s="10"/>
      <c r="W994" s="10"/>
      <c r="X994" s="10"/>
      <c r="Y994" s="10"/>
      <c r="Z994" s="10"/>
    </row>
    <row r="995" spans="1:26" ht="12.75" customHeight="1">
      <c r="A995" s="10"/>
      <c r="B995" s="10"/>
      <c r="C995" s="58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59"/>
      <c r="V995" s="10"/>
      <c r="W995" s="10"/>
      <c r="X995" s="10"/>
      <c r="Y995" s="10"/>
      <c r="Z995" s="10"/>
    </row>
    <row r="996" spans="1:26" ht="12.75" customHeight="1">
      <c r="A996" s="10"/>
      <c r="B996" s="10"/>
      <c r="C996" s="58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59"/>
      <c r="V996" s="10"/>
      <c r="W996" s="10"/>
      <c r="X996" s="10"/>
      <c r="Y996" s="10"/>
      <c r="Z996" s="10"/>
    </row>
    <row r="997" spans="1:26" ht="12.75" customHeight="1">
      <c r="A997" s="10"/>
      <c r="B997" s="10"/>
      <c r="C997" s="58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59"/>
      <c r="V997" s="10"/>
      <c r="W997" s="10"/>
      <c r="X997" s="10"/>
      <c r="Y997" s="10"/>
      <c r="Z997" s="10"/>
    </row>
    <row r="998" spans="1:26" ht="12.75" customHeight="1">
      <c r="A998" s="10"/>
      <c r="B998" s="10"/>
      <c r="C998" s="58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59"/>
      <c r="V998" s="10"/>
      <c r="W998" s="10"/>
      <c r="X998" s="10"/>
      <c r="Y998" s="10"/>
      <c r="Z998" s="10"/>
    </row>
    <row r="999" spans="1:26" ht="12.75" customHeight="1">
      <c r="A999" s="10"/>
      <c r="B999" s="10"/>
      <c r="C999" s="58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59"/>
      <c r="V999" s="10"/>
      <c r="W999" s="10"/>
      <c r="X999" s="10"/>
      <c r="Y999" s="10"/>
      <c r="Z999" s="10"/>
    </row>
    <row r="1000" spans="1:26" ht="12.75" customHeight="1">
      <c r="A1000" s="10"/>
      <c r="B1000" s="10"/>
      <c r="C1000" s="58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59"/>
      <c r="V1000" s="10"/>
      <c r="W1000" s="10"/>
      <c r="X1000" s="10"/>
      <c r="Y1000" s="10"/>
      <c r="Z1000" s="10"/>
    </row>
  </sheetData>
  <sheetProtection algorithmName="SHA-512" hashValue="Cn0vx+oS/f6yoRoYRrQbNj2wPiQZ4U5i4NjbrWMBfwLSsg/+kJIkrboyHhdzagCrzrvCrvldajazlxusrEawTA==" saltValue="GHQFqHNFxcaKla+EuZ33SQ==" spinCount="100000" sheet="1" objects="1" scenarios="1"/>
  <mergeCells count="18">
    <mergeCell ref="G52:T52"/>
    <mergeCell ref="B120:F120"/>
    <mergeCell ref="G120:T120"/>
    <mergeCell ref="B137:F137"/>
    <mergeCell ref="G137:P137"/>
    <mergeCell ref="B52:F52"/>
    <mergeCell ref="B69:F69"/>
    <mergeCell ref="G69:T69"/>
    <mergeCell ref="B86:F86"/>
    <mergeCell ref="G86:T86"/>
    <mergeCell ref="B103:F103"/>
    <mergeCell ref="G103:T103"/>
    <mergeCell ref="B2:F2"/>
    <mergeCell ref="G2:T2"/>
    <mergeCell ref="B18:F18"/>
    <mergeCell ref="G18:T18"/>
    <mergeCell ref="B35:F35"/>
    <mergeCell ref="G35:T35"/>
  </mergeCells>
  <pageMargins left="0.7" right="0.7" top="0.75" bottom="0.75" header="0" footer="0"/>
  <pageSetup paperSize="9" scale="47" orientation="portrait" r:id="rId1"/>
  <rowBreaks count="1" manualBreakCount="1">
    <brk id="51" min="1" max="19" man="1"/>
  </rowBreaks>
  <colBreaks count="1" manualBreakCount="1">
    <brk id="6" min="1" max="14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showRowColHeaders="0" zoomScaleNormal="100" workbookViewId="0">
      <selection activeCell="K21" sqref="K21"/>
    </sheetView>
  </sheetViews>
  <sheetFormatPr baseColWidth="10" defaultColWidth="12.625" defaultRowHeight="15" customHeight="1"/>
  <cols>
    <col min="1" max="1" width="6.25" customWidth="1"/>
    <col min="2" max="2" width="13.375" customWidth="1"/>
    <col min="3" max="3" width="9" customWidth="1"/>
    <col min="4" max="6" width="12.125" customWidth="1"/>
    <col min="7" max="10" width="11.25" customWidth="1"/>
    <col min="11" max="15" width="12.125" customWidth="1"/>
    <col min="16" max="18" width="11.25" customWidth="1"/>
    <col min="19" max="19" width="12.125" customWidth="1"/>
    <col min="20" max="20" width="11.25" customWidth="1"/>
    <col min="21" max="21" width="10" customWidth="1"/>
    <col min="22" max="26" width="9.375" customWidth="1"/>
  </cols>
  <sheetData>
    <row r="1" spans="1:26" ht="12.75" customHeight="1">
      <c r="A1" s="10"/>
      <c r="B1" s="10"/>
      <c r="C1" s="58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59"/>
      <c r="V1" s="10"/>
      <c r="W1" s="10"/>
      <c r="X1" s="10"/>
      <c r="Y1" s="10"/>
      <c r="Z1" s="10"/>
    </row>
    <row r="2" spans="1:26" ht="12.75" customHeight="1">
      <c r="A2" s="10"/>
      <c r="B2" s="127" t="s">
        <v>131</v>
      </c>
      <c r="C2" s="129"/>
      <c r="D2" s="129"/>
      <c r="E2" s="129"/>
      <c r="F2" s="141"/>
      <c r="G2" s="142" t="s">
        <v>132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8"/>
      <c r="U2" s="59"/>
      <c r="V2" s="10"/>
      <c r="W2" s="10"/>
      <c r="X2" s="10"/>
      <c r="Y2" s="10"/>
      <c r="Z2" s="10"/>
    </row>
    <row r="3" spans="1:26" ht="12.75" customHeight="1">
      <c r="A3" s="10"/>
      <c r="B3" s="47" t="s">
        <v>15</v>
      </c>
      <c r="C3" s="62" t="s">
        <v>107</v>
      </c>
      <c r="D3" s="47" t="s">
        <v>108</v>
      </c>
      <c r="E3" s="47" t="s">
        <v>133</v>
      </c>
      <c r="F3" s="63" t="s">
        <v>92</v>
      </c>
      <c r="G3" s="64" t="s">
        <v>110</v>
      </c>
      <c r="H3" s="47" t="s">
        <v>111</v>
      </c>
      <c r="I3" s="47" t="s">
        <v>112</v>
      </c>
      <c r="J3" s="47" t="s">
        <v>113</v>
      </c>
      <c r="K3" s="47" t="s">
        <v>114</v>
      </c>
      <c r="L3" s="47" t="s">
        <v>115</v>
      </c>
      <c r="M3" s="47" t="s">
        <v>116</v>
      </c>
      <c r="N3" s="47" t="s">
        <v>117</v>
      </c>
      <c r="O3" s="47" t="s">
        <v>118</v>
      </c>
      <c r="P3" s="47" t="s">
        <v>119</v>
      </c>
      <c r="Q3" s="47" t="s">
        <v>120</v>
      </c>
      <c r="R3" s="63" t="s">
        <v>121</v>
      </c>
      <c r="S3" s="65" t="s">
        <v>92</v>
      </c>
      <c r="T3" s="64" t="s">
        <v>122</v>
      </c>
      <c r="U3" s="59"/>
      <c r="V3" s="10"/>
      <c r="W3" s="10"/>
      <c r="X3" s="10"/>
      <c r="Y3" s="10"/>
      <c r="Z3" s="10"/>
    </row>
    <row r="4" spans="1:26" ht="12.75" customHeight="1">
      <c r="A4" s="10"/>
      <c r="B4" s="12" t="s">
        <v>110</v>
      </c>
      <c r="C4" s="66">
        <f>'Subp. Ventas y Cobros'!C4</f>
        <v>66</v>
      </c>
      <c r="D4" s="46">
        <f>C4*'Datos ajustados'!$C$6</f>
        <v>409200</v>
      </c>
      <c r="E4" s="46">
        <f>D4*'Hoja de datos'!$C$13</f>
        <v>85932</v>
      </c>
      <c r="F4" s="67">
        <f t="shared" ref="F4:F15" si="0">SUM(D4:E4)</f>
        <v>495132</v>
      </c>
      <c r="G4" s="68"/>
      <c r="H4" s="46">
        <f>F4</f>
        <v>495132</v>
      </c>
      <c r="I4" s="46"/>
      <c r="J4" s="46"/>
      <c r="K4" s="46"/>
      <c r="L4" s="46"/>
      <c r="M4" s="46"/>
      <c r="N4" s="46"/>
      <c r="O4" s="46"/>
      <c r="P4" s="46"/>
      <c r="Q4" s="46"/>
      <c r="R4" s="67"/>
      <c r="S4" s="69">
        <f t="shared" ref="S4:S15" si="1">SUM(G4:R4)</f>
        <v>495132</v>
      </c>
      <c r="T4" s="68"/>
      <c r="U4" s="59"/>
      <c r="V4" s="10"/>
      <c r="W4" s="10"/>
      <c r="X4" s="10"/>
      <c r="Y4" s="10"/>
      <c r="Z4" s="10"/>
    </row>
    <row r="5" spans="1:26" ht="12.75" customHeight="1">
      <c r="A5" s="10"/>
      <c r="B5" s="12" t="s">
        <v>111</v>
      </c>
      <c r="C5" s="66">
        <f>'Subp. Ventas y Cobros'!C5</f>
        <v>99</v>
      </c>
      <c r="D5" s="46">
        <f>C5*'Datos ajustados'!$C$6</f>
        <v>613800</v>
      </c>
      <c r="E5" s="46">
        <f>D5*'Hoja de datos'!$C$13</f>
        <v>128898</v>
      </c>
      <c r="F5" s="67">
        <f t="shared" si="0"/>
        <v>742698</v>
      </c>
      <c r="G5" s="68"/>
      <c r="H5" s="46"/>
      <c r="I5" s="46">
        <f>F5</f>
        <v>742698</v>
      </c>
      <c r="J5" s="46"/>
      <c r="K5" s="46"/>
      <c r="L5" s="46"/>
      <c r="M5" s="46"/>
      <c r="N5" s="46"/>
      <c r="O5" s="46"/>
      <c r="P5" s="46"/>
      <c r="Q5" s="46"/>
      <c r="R5" s="67"/>
      <c r="S5" s="69">
        <f t="shared" si="1"/>
        <v>742698</v>
      </c>
      <c r="T5" s="68"/>
      <c r="U5" s="59"/>
      <c r="V5" s="10"/>
      <c r="W5" s="10"/>
      <c r="X5" s="10"/>
      <c r="Y5" s="10"/>
      <c r="Z5" s="10"/>
    </row>
    <row r="6" spans="1:26" ht="12.75" customHeight="1">
      <c r="A6" s="10"/>
      <c r="B6" s="12" t="s">
        <v>112</v>
      </c>
      <c r="C6" s="66">
        <f>'Subp. Ventas y Cobros'!C6</f>
        <v>165</v>
      </c>
      <c r="D6" s="46">
        <f>C6*'Datos ajustados'!$C$6</f>
        <v>1023000</v>
      </c>
      <c r="E6" s="46">
        <f>D6*'Hoja de datos'!$C$13</f>
        <v>214830</v>
      </c>
      <c r="F6" s="67">
        <f t="shared" si="0"/>
        <v>1237830</v>
      </c>
      <c r="G6" s="68"/>
      <c r="H6" s="46"/>
      <c r="I6" s="46"/>
      <c r="J6" s="46">
        <f>F6</f>
        <v>1237830</v>
      </c>
      <c r="K6" s="46"/>
      <c r="L6" s="46"/>
      <c r="M6" s="46"/>
      <c r="N6" s="46"/>
      <c r="O6" s="46"/>
      <c r="P6" s="46"/>
      <c r="Q6" s="46"/>
      <c r="R6" s="67"/>
      <c r="S6" s="69">
        <f t="shared" si="1"/>
        <v>1237830</v>
      </c>
      <c r="T6" s="68"/>
      <c r="U6" s="59"/>
      <c r="V6" s="10"/>
      <c r="W6" s="10"/>
      <c r="X6" s="10"/>
      <c r="Y6" s="10"/>
      <c r="Z6" s="10"/>
    </row>
    <row r="7" spans="1:26" ht="12.75" customHeight="1">
      <c r="A7" s="10"/>
      <c r="B7" s="12" t="s">
        <v>113</v>
      </c>
      <c r="C7" s="66">
        <f>'Subp. Ventas y Cobros'!C7</f>
        <v>264</v>
      </c>
      <c r="D7" s="46">
        <f>C7*'Datos ajustados'!$C$6</f>
        <v>1636800</v>
      </c>
      <c r="E7" s="46">
        <f>D7*'Hoja de datos'!$C$13</f>
        <v>343728</v>
      </c>
      <c r="F7" s="67">
        <f t="shared" si="0"/>
        <v>1980528</v>
      </c>
      <c r="G7" s="68"/>
      <c r="H7" s="46"/>
      <c r="I7" s="46"/>
      <c r="J7" s="46"/>
      <c r="K7" s="46">
        <f>F7</f>
        <v>1980528</v>
      </c>
      <c r="L7" s="46"/>
      <c r="M7" s="46"/>
      <c r="N7" s="46"/>
      <c r="O7" s="46"/>
      <c r="P7" s="46"/>
      <c r="Q7" s="46"/>
      <c r="R7" s="67"/>
      <c r="S7" s="69">
        <f t="shared" si="1"/>
        <v>1980528</v>
      </c>
      <c r="T7" s="68"/>
      <c r="U7" s="59"/>
      <c r="V7" s="10"/>
      <c r="W7" s="10"/>
      <c r="X7" s="10"/>
      <c r="Y7" s="10"/>
      <c r="Z7" s="10"/>
    </row>
    <row r="8" spans="1:26" ht="12.75" customHeight="1">
      <c r="A8" s="10"/>
      <c r="B8" s="12" t="s">
        <v>114</v>
      </c>
      <c r="C8" s="66">
        <f>'Subp. Ventas y Cobros'!C8</f>
        <v>297</v>
      </c>
      <c r="D8" s="46">
        <f>C8*'Datos ajustados'!$C$6</f>
        <v>1841400</v>
      </c>
      <c r="E8" s="46">
        <f>D8*'Hoja de datos'!$C$13</f>
        <v>386694</v>
      </c>
      <c r="F8" s="67">
        <f t="shared" si="0"/>
        <v>2228094</v>
      </c>
      <c r="G8" s="68"/>
      <c r="H8" s="46"/>
      <c r="I8" s="46"/>
      <c r="J8" s="46"/>
      <c r="K8" s="46"/>
      <c r="L8" s="46">
        <f>F8</f>
        <v>2228094</v>
      </c>
      <c r="M8" s="46"/>
      <c r="N8" s="46"/>
      <c r="O8" s="46"/>
      <c r="P8" s="46"/>
      <c r="Q8" s="46"/>
      <c r="R8" s="67"/>
      <c r="S8" s="69">
        <f t="shared" si="1"/>
        <v>2228094</v>
      </c>
      <c r="T8" s="68"/>
      <c r="U8" s="59"/>
      <c r="V8" s="10"/>
      <c r="W8" s="10"/>
      <c r="X8" s="10"/>
      <c r="Y8" s="10"/>
      <c r="Z8" s="10"/>
    </row>
    <row r="9" spans="1:26" ht="12.75" customHeight="1">
      <c r="A9" s="10"/>
      <c r="B9" s="12" t="s">
        <v>115</v>
      </c>
      <c r="C9" s="66">
        <f>'Subp. Ventas y Cobros'!C9</f>
        <v>297</v>
      </c>
      <c r="D9" s="46">
        <f>C9*'Datos ajustados'!$C$6</f>
        <v>1841400</v>
      </c>
      <c r="E9" s="46">
        <f>D9*'Hoja de datos'!$C$13</f>
        <v>386694</v>
      </c>
      <c r="F9" s="67">
        <f t="shared" si="0"/>
        <v>2228094</v>
      </c>
      <c r="G9" s="68"/>
      <c r="H9" s="46"/>
      <c r="I9" s="46"/>
      <c r="J9" s="46"/>
      <c r="K9" s="46"/>
      <c r="L9" s="46"/>
      <c r="M9" s="46">
        <f>F9</f>
        <v>2228094</v>
      </c>
      <c r="N9" s="46"/>
      <c r="O9" s="46"/>
      <c r="P9" s="46"/>
      <c r="Q9" s="46"/>
      <c r="R9" s="67"/>
      <c r="S9" s="69">
        <f t="shared" si="1"/>
        <v>2228094</v>
      </c>
      <c r="T9" s="68"/>
      <c r="U9" s="59"/>
      <c r="V9" s="10"/>
      <c r="W9" s="10"/>
      <c r="X9" s="10"/>
      <c r="Y9" s="10"/>
      <c r="Z9" s="10"/>
    </row>
    <row r="10" spans="1:26" ht="12.75" customHeight="1">
      <c r="A10" s="10"/>
      <c r="B10" s="12" t="s">
        <v>116</v>
      </c>
      <c r="C10" s="66">
        <f>'Subp. Ventas y Cobros'!C10</f>
        <v>297</v>
      </c>
      <c r="D10" s="46">
        <f>C10*'Datos ajustados'!$C$6</f>
        <v>1841400</v>
      </c>
      <c r="E10" s="46">
        <f>D10*'Hoja de datos'!$C$13</f>
        <v>386694</v>
      </c>
      <c r="F10" s="67">
        <f t="shared" si="0"/>
        <v>2228094</v>
      </c>
      <c r="G10" s="68"/>
      <c r="H10" s="46"/>
      <c r="I10" s="46"/>
      <c r="J10" s="46"/>
      <c r="K10" s="46"/>
      <c r="L10" s="46"/>
      <c r="M10" s="46"/>
      <c r="N10" s="46">
        <f>F10</f>
        <v>2228094</v>
      </c>
      <c r="O10" s="46"/>
      <c r="P10" s="46"/>
      <c r="Q10" s="46"/>
      <c r="R10" s="67"/>
      <c r="S10" s="69">
        <f t="shared" si="1"/>
        <v>2228094</v>
      </c>
      <c r="T10" s="68"/>
      <c r="U10" s="59"/>
      <c r="V10" s="10"/>
      <c r="W10" s="10"/>
      <c r="X10" s="10"/>
      <c r="Y10" s="10"/>
      <c r="Z10" s="10"/>
    </row>
    <row r="11" spans="1:26" ht="12.75" customHeight="1">
      <c r="A11" s="10"/>
      <c r="B11" s="12" t="s">
        <v>117</v>
      </c>
      <c r="C11" s="66">
        <f>'Subp. Ventas y Cobros'!C11</f>
        <v>330</v>
      </c>
      <c r="D11" s="46">
        <f>C11*'Datos ajustados'!$C$6</f>
        <v>2046000</v>
      </c>
      <c r="E11" s="46">
        <f>D11*'Hoja de datos'!$C$13</f>
        <v>429660</v>
      </c>
      <c r="F11" s="67">
        <f t="shared" si="0"/>
        <v>2475660</v>
      </c>
      <c r="G11" s="68"/>
      <c r="H11" s="46"/>
      <c r="I11" s="46"/>
      <c r="J11" s="46"/>
      <c r="K11" s="46"/>
      <c r="L11" s="46"/>
      <c r="M11" s="46"/>
      <c r="N11" s="46"/>
      <c r="O11" s="46">
        <f>F11</f>
        <v>2475660</v>
      </c>
      <c r="P11" s="46"/>
      <c r="Q11" s="46"/>
      <c r="R11" s="67"/>
      <c r="S11" s="69">
        <f t="shared" si="1"/>
        <v>2475660</v>
      </c>
      <c r="T11" s="68"/>
      <c r="U11" s="59"/>
      <c r="V11" s="10"/>
      <c r="W11" s="10"/>
      <c r="X11" s="10"/>
      <c r="Y11" s="10"/>
      <c r="Z11" s="10"/>
    </row>
    <row r="12" spans="1:26" ht="12.75" customHeight="1">
      <c r="A12" s="10"/>
      <c r="B12" s="12" t="s">
        <v>118</v>
      </c>
      <c r="C12" s="66">
        <f>'Subp. Ventas y Cobros'!C12</f>
        <v>330</v>
      </c>
      <c r="D12" s="46">
        <f>C12*'Datos ajustados'!$C$6</f>
        <v>2046000</v>
      </c>
      <c r="E12" s="46">
        <f>D12*'Hoja de datos'!$C$13</f>
        <v>429660</v>
      </c>
      <c r="F12" s="67">
        <f t="shared" si="0"/>
        <v>2475660</v>
      </c>
      <c r="G12" s="68"/>
      <c r="H12" s="46"/>
      <c r="I12" s="46"/>
      <c r="J12" s="46"/>
      <c r="K12" s="46"/>
      <c r="L12" s="46"/>
      <c r="M12" s="46"/>
      <c r="N12" s="46"/>
      <c r="O12" s="46"/>
      <c r="P12" s="46">
        <f>F12</f>
        <v>2475660</v>
      </c>
      <c r="Q12" s="46"/>
      <c r="R12" s="67"/>
      <c r="S12" s="69">
        <f t="shared" si="1"/>
        <v>2475660</v>
      </c>
      <c r="T12" s="68"/>
      <c r="U12" s="59"/>
      <c r="V12" s="10"/>
      <c r="W12" s="10"/>
      <c r="X12" s="10"/>
      <c r="Y12" s="10"/>
      <c r="Z12" s="10"/>
    </row>
    <row r="13" spans="1:26" ht="12.75" customHeight="1">
      <c r="A13" s="10"/>
      <c r="B13" s="12" t="s">
        <v>119</v>
      </c>
      <c r="C13" s="66">
        <f>'Subp. Ventas y Cobros'!C13</f>
        <v>363</v>
      </c>
      <c r="D13" s="46">
        <f>C13*'Datos ajustados'!$C$6</f>
        <v>2250600</v>
      </c>
      <c r="E13" s="46">
        <f>D13*'Hoja de datos'!$C$13</f>
        <v>472626</v>
      </c>
      <c r="F13" s="67">
        <f t="shared" si="0"/>
        <v>2723226</v>
      </c>
      <c r="G13" s="68"/>
      <c r="H13" s="46"/>
      <c r="I13" s="46"/>
      <c r="J13" s="46"/>
      <c r="K13" s="46"/>
      <c r="L13" s="46"/>
      <c r="M13" s="46"/>
      <c r="N13" s="46"/>
      <c r="O13" s="46"/>
      <c r="P13" s="46"/>
      <c r="Q13" s="46">
        <f>F13</f>
        <v>2723226</v>
      </c>
      <c r="R13" s="67"/>
      <c r="S13" s="69">
        <f t="shared" si="1"/>
        <v>2723226</v>
      </c>
      <c r="T13" s="68"/>
      <c r="U13" s="59"/>
      <c r="V13" s="10"/>
      <c r="W13" s="10"/>
      <c r="X13" s="10"/>
      <c r="Y13" s="10"/>
      <c r="Z13" s="10"/>
    </row>
    <row r="14" spans="1:26" ht="12.75" customHeight="1">
      <c r="A14" s="10"/>
      <c r="B14" s="12" t="s">
        <v>120</v>
      </c>
      <c r="C14" s="66">
        <f>'Subp. Ventas y Cobros'!C14</f>
        <v>396</v>
      </c>
      <c r="D14" s="46">
        <f>C14*'Datos ajustados'!$C$6</f>
        <v>2455200</v>
      </c>
      <c r="E14" s="46">
        <f>D14*'Hoja de datos'!$C$13</f>
        <v>515592</v>
      </c>
      <c r="F14" s="67">
        <f t="shared" si="0"/>
        <v>2970792</v>
      </c>
      <c r="G14" s="68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67">
        <f>F14</f>
        <v>2970792</v>
      </c>
      <c r="S14" s="69">
        <f t="shared" si="1"/>
        <v>2970792</v>
      </c>
      <c r="T14" s="68"/>
      <c r="U14" s="59"/>
      <c r="V14" s="10"/>
      <c r="W14" s="10"/>
      <c r="X14" s="10"/>
      <c r="Y14" s="10"/>
      <c r="Z14" s="10"/>
    </row>
    <row r="15" spans="1:26" ht="12.75" customHeight="1">
      <c r="A15" s="10"/>
      <c r="B15" s="12" t="s">
        <v>121</v>
      </c>
      <c r="C15" s="66">
        <f>'Subp. Ventas y Cobros'!C15</f>
        <v>396</v>
      </c>
      <c r="D15" s="46">
        <f>C15*'Datos ajustados'!$C$6</f>
        <v>2455200</v>
      </c>
      <c r="E15" s="46">
        <f>D15*'Hoja de datos'!$C$13</f>
        <v>515592</v>
      </c>
      <c r="F15" s="67">
        <f t="shared" si="0"/>
        <v>2970792</v>
      </c>
      <c r="G15" s="68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67"/>
      <c r="S15" s="69">
        <f t="shared" si="1"/>
        <v>0</v>
      </c>
      <c r="T15" s="68">
        <f>F15</f>
        <v>2970792</v>
      </c>
      <c r="U15" s="59"/>
      <c r="V15" s="10"/>
      <c r="W15" s="10"/>
      <c r="X15" s="10"/>
      <c r="Y15" s="10"/>
      <c r="Z15" s="10"/>
    </row>
    <row r="16" spans="1:26" ht="12.75" customHeight="1">
      <c r="A16" s="10"/>
      <c r="B16" s="40" t="s">
        <v>92</v>
      </c>
      <c r="C16" s="71">
        <f>'Datos ajustados'!C10</f>
        <v>3300</v>
      </c>
      <c r="D16" s="72">
        <f t="shared" ref="D16:T16" si="2">SUM(D4:D15)</f>
        <v>20460000</v>
      </c>
      <c r="E16" s="72">
        <f t="shared" si="2"/>
        <v>4296600</v>
      </c>
      <c r="F16" s="72">
        <f t="shared" si="2"/>
        <v>24756600</v>
      </c>
      <c r="G16" s="72">
        <f t="shared" si="2"/>
        <v>0</v>
      </c>
      <c r="H16" s="72">
        <f t="shared" si="2"/>
        <v>495132</v>
      </c>
      <c r="I16" s="72">
        <f t="shared" si="2"/>
        <v>742698</v>
      </c>
      <c r="J16" s="72">
        <f t="shared" si="2"/>
        <v>1237830</v>
      </c>
      <c r="K16" s="72">
        <f t="shared" si="2"/>
        <v>1980528</v>
      </c>
      <c r="L16" s="72">
        <f t="shared" si="2"/>
        <v>2228094</v>
      </c>
      <c r="M16" s="72">
        <f t="shared" si="2"/>
        <v>2228094</v>
      </c>
      <c r="N16" s="72">
        <f t="shared" si="2"/>
        <v>2228094</v>
      </c>
      <c r="O16" s="72">
        <f t="shared" si="2"/>
        <v>2475660</v>
      </c>
      <c r="P16" s="72">
        <f t="shared" si="2"/>
        <v>2475660</v>
      </c>
      <c r="Q16" s="72">
        <f t="shared" si="2"/>
        <v>2723226</v>
      </c>
      <c r="R16" s="72">
        <f t="shared" si="2"/>
        <v>2970792</v>
      </c>
      <c r="S16" s="72">
        <f t="shared" si="2"/>
        <v>21785808</v>
      </c>
      <c r="T16" s="72">
        <f t="shared" si="2"/>
        <v>2970792</v>
      </c>
      <c r="U16" s="59"/>
      <c r="V16" s="10"/>
      <c r="W16" s="10"/>
      <c r="X16" s="10"/>
      <c r="Y16" s="10"/>
      <c r="Z16" s="10"/>
    </row>
    <row r="17" spans="1:26" ht="12.75" customHeight="1">
      <c r="A17" s="10"/>
      <c r="B17" s="10"/>
      <c r="C17" s="58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59"/>
      <c r="V17" s="10"/>
      <c r="W17" s="10"/>
      <c r="X17" s="10"/>
      <c r="Y17" s="10"/>
      <c r="Z17" s="10"/>
    </row>
    <row r="18" spans="1:26" ht="12.75" customHeight="1">
      <c r="A18" s="10"/>
      <c r="B18" s="127" t="s">
        <v>131</v>
      </c>
      <c r="C18" s="129"/>
      <c r="D18" s="129"/>
      <c r="E18" s="129"/>
      <c r="F18" s="141"/>
      <c r="G18" s="142" t="s">
        <v>132</v>
      </c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8"/>
      <c r="U18" s="59"/>
      <c r="V18" s="10"/>
      <c r="W18" s="10"/>
      <c r="X18" s="10"/>
      <c r="Y18" s="10"/>
      <c r="Z18" s="10"/>
    </row>
    <row r="19" spans="1:26" ht="12.75" customHeight="1">
      <c r="A19" s="10"/>
      <c r="B19" s="47" t="s">
        <v>16</v>
      </c>
      <c r="C19" s="62" t="s">
        <v>107</v>
      </c>
      <c r="D19" s="47" t="s">
        <v>108</v>
      </c>
      <c r="E19" s="47" t="s">
        <v>133</v>
      </c>
      <c r="F19" s="63" t="s">
        <v>92</v>
      </c>
      <c r="G19" s="64" t="s">
        <v>110</v>
      </c>
      <c r="H19" s="47" t="s">
        <v>111</v>
      </c>
      <c r="I19" s="47" t="s">
        <v>112</v>
      </c>
      <c r="J19" s="47" t="s">
        <v>113</v>
      </c>
      <c r="K19" s="47" t="s">
        <v>114</v>
      </c>
      <c r="L19" s="47" t="s">
        <v>115</v>
      </c>
      <c r="M19" s="47" t="s">
        <v>116</v>
      </c>
      <c r="N19" s="47" t="s">
        <v>117</v>
      </c>
      <c r="O19" s="47" t="s">
        <v>118</v>
      </c>
      <c r="P19" s="47" t="s">
        <v>119</v>
      </c>
      <c r="Q19" s="47" t="s">
        <v>120</v>
      </c>
      <c r="R19" s="63" t="s">
        <v>121</v>
      </c>
      <c r="S19" s="65" t="s">
        <v>92</v>
      </c>
      <c r="T19" s="64" t="s">
        <v>122</v>
      </c>
      <c r="U19" s="59"/>
      <c r="V19" s="10"/>
      <c r="W19" s="10"/>
      <c r="X19" s="10"/>
      <c r="Y19" s="10"/>
      <c r="Z19" s="10"/>
    </row>
    <row r="20" spans="1:26" ht="12.75" customHeight="1">
      <c r="A20" s="10"/>
      <c r="B20" s="73" t="s">
        <v>123</v>
      </c>
      <c r="C20" s="74"/>
      <c r="D20" s="75"/>
      <c r="E20" s="75"/>
      <c r="F20" s="76"/>
      <c r="G20" s="77">
        <f>T15</f>
        <v>2970792</v>
      </c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78"/>
      <c r="S20" s="69">
        <f t="shared" ref="S20:S32" si="3">SUM(G20:R20)</f>
        <v>2970792</v>
      </c>
      <c r="T20" s="79"/>
      <c r="U20" s="59"/>
      <c r="V20" s="10"/>
      <c r="W20" s="10"/>
      <c r="X20" s="10"/>
      <c r="Y20" s="10"/>
      <c r="Z20" s="10"/>
    </row>
    <row r="21" spans="1:26" ht="12.75" customHeight="1">
      <c r="A21" s="10"/>
      <c r="B21" s="12" t="s">
        <v>110</v>
      </c>
      <c r="C21" s="66">
        <f>'Subp. Ventas y Cobros'!C21</f>
        <v>435.6</v>
      </c>
      <c r="D21" s="46">
        <f>C21*'Datos ajustados'!$D$6</f>
        <v>2700720</v>
      </c>
      <c r="E21" s="46">
        <f>D21*'Hoja de datos'!$C$13</f>
        <v>567151.19999999995</v>
      </c>
      <c r="F21" s="67">
        <f t="shared" ref="F21:F32" si="4">SUM(D21:E21)</f>
        <v>3267871.2</v>
      </c>
      <c r="G21" s="68"/>
      <c r="H21" s="46">
        <f>F21</f>
        <v>3267871.2</v>
      </c>
      <c r="I21" s="46"/>
      <c r="J21" s="46"/>
      <c r="K21" s="46"/>
      <c r="L21" s="46"/>
      <c r="M21" s="46"/>
      <c r="N21" s="46"/>
      <c r="O21" s="46"/>
      <c r="P21" s="46"/>
      <c r="Q21" s="46"/>
      <c r="R21" s="67"/>
      <c r="S21" s="69">
        <f t="shared" si="3"/>
        <v>3267871.2</v>
      </c>
      <c r="T21" s="68"/>
      <c r="U21" s="59"/>
      <c r="V21" s="10"/>
      <c r="W21" s="10"/>
      <c r="X21" s="10"/>
      <c r="Y21" s="10"/>
      <c r="Z21" s="10"/>
    </row>
    <row r="22" spans="1:26" ht="12.75" customHeight="1">
      <c r="A22" s="10"/>
      <c r="B22" s="12" t="s">
        <v>111</v>
      </c>
      <c r="C22" s="66">
        <f>'Subp. Ventas y Cobros'!C22</f>
        <v>508.2000000000001</v>
      </c>
      <c r="D22" s="46">
        <f>C22*'Datos ajustados'!$D$6</f>
        <v>3150840.0000000005</v>
      </c>
      <c r="E22" s="46">
        <f>D22*'Hoja de datos'!$C$13</f>
        <v>661676.4</v>
      </c>
      <c r="F22" s="67">
        <f t="shared" si="4"/>
        <v>3812516.4000000004</v>
      </c>
      <c r="G22" s="68"/>
      <c r="H22" s="46"/>
      <c r="I22" s="46">
        <f>F22</f>
        <v>3812516.4000000004</v>
      </c>
      <c r="J22" s="46"/>
      <c r="K22" s="46"/>
      <c r="L22" s="46"/>
      <c r="M22" s="46"/>
      <c r="N22" s="46"/>
      <c r="O22" s="46"/>
      <c r="P22" s="46"/>
      <c r="Q22" s="46"/>
      <c r="R22" s="67"/>
      <c r="S22" s="69">
        <f t="shared" si="3"/>
        <v>3812516.4000000004</v>
      </c>
      <c r="T22" s="68"/>
      <c r="U22" s="59"/>
      <c r="V22" s="10"/>
      <c r="W22" s="10"/>
      <c r="X22" s="10"/>
      <c r="Y22" s="10"/>
      <c r="Z22" s="10"/>
    </row>
    <row r="23" spans="1:26" ht="12.75" customHeight="1">
      <c r="A23" s="10"/>
      <c r="B23" s="12" t="s">
        <v>112</v>
      </c>
      <c r="C23" s="66">
        <f>'Subp. Ventas y Cobros'!C23</f>
        <v>508.2000000000001</v>
      </c>
      <c r="D23" s="46">
        <f>C23*'Datos ajustados'!$D$6</f>
        <v>3150840.0000000005</v>
      </c>
      <c r="E23" s="46">
        <f>D23*'Hoja de datos'!$C$13</f>
        <v>661676.4</v>
      </c>
      <c r="F23" s="67">
        <f t="shared" si="4"/>
        <v>3812516.4000000004</v>
      </c>
      <c r="G23" s="68"/>
      <c r="H23" s="46"/>
      <c r="I23" s="46"/>
      <c r="J23" s="46">
        <f>F23</f>
        <v>3812516.4000000004</v>
      </c>
      <c r="K23" s="46"/>
      <c r="L23" s="46"/>
      <c r="M23" s="46"/>
      <c r="N23" s="46"/>
      <c r="O23" s="46"/>
      <c r="P23" s="46"/>
      <c r="Q23" s="46"/>
      <c r="R23" s="67"/>
      <c r="S23" s="69">
        <f t="shared" si="3"/>
        <v>3812516.4000000004</v>
      </c>
      <c r="T23" s="68"/>
      <c r="U23" s="59"/>
      <c r="V23" s="10"/>
      <c r="W23" s="10"/>
      <c r="X23" s="10"/>
      <c r="Y23" s="10"/>
      <c r="Z23" s="10"/>
    </row>
    <row r="24" spans="1:26" ht="12.75" customHeight="1">
      <c r="A24" s="10"/>
      <c r="B24" s="12" t="s">
        <v>113</v>
      </c>
      <c r="C24" s="66">
        <f>'Subp. Ventas y Cobros'!C24</f>
        <v>580.80000000000007</v>
      </c>
      <c r="D24" s="46">
        <f>C24*'Datos ajustados'!$D$6</f>
        <v>3600960.0000000005</v>
      </c>
      <c r="E24" s="46">
        <f>D24*'Hoja de datos'!$C$13</f>
        <v>756201.60000000009</v>
      </c>
      <c r="F24" s="67">
        <f t="shared" si="4"/>
        <v>4357161.6000000006</v>
      </c>
      <c r="G24" s="68"/>
      <c r="H24" s="46"/>
      <c r="I24" s="46"/>
      <c r="J24" s="46"/>
      <c r="K24" s="46">
        <f>F24</f>
        <v>4357161.6000000006</v>
      </c>
      <c r="L24" s="46"/>
      <c r="M24" s="46"/>
      <c r="N24" s="46"/>
      <c r="O24" s="46"/>
      <c r="P24" s="46"/>
      <c r="Q24" s="46"/>
      <c r="R24" s="67"/>
      <c r="S24" s="69">
        <f t="shared" si="3"/>
        <v>4357161.6000000006</v>
      </c>
      <c r="T24" s="68"/>
      <c r="U24" s="59"/>
      <c r="V24" s="10"/>
      <c r="W24" s="10"/>
      <c r="X24" s="10"/>
      <c r="Y24" s="10"/>
      <c r="Z24" s="10"/>
    </row>
    <row r="25" spans="1:26" ht="12.75" customHeight="1">
      <c r="A25" s="10"/>
      <c r="B25" s="12" t="s">
        <v>114</v>
      </c>
      <c r="C25" s="66">
        <f>'Subp. Ventas y Cobros'!C25</f>
        <v>580.80000000000007</v>
      </c>
      <c r="D25" s="46">
        <f>C25*'Datos ajustados'!$D$6</f>
        <v>3600960.0000000005</v>
      </c>
      <c r="E25" s="46">
        <f>D25*'Hoja de datos'!$C$13</f>
        <v>756201.60000000009</v>
      </c>
      <c r="F25" s="67">
        <f t="shared" si="4"/>
        <v>4357161.6000000006</v>
      </c>
      <c r="G25" s="68"/>
      <c r="H25" s="46"/>
      <c r="I25" s="46"/>
      <c r="J25" s="46"/>
      <c r="K25" s="46"/>
      <c r="L25" s="46">
        <f>F25</f>
        <v>4357161.6000000006</v>
      </c>
      <c r="M25" s="46"/>
      <c r="N25" s="46"/>
      <c r="O25" s="46"/>
      <c r="P25" s="46"/>
      <c r="Q25" s="46"/>
      <c r="R25" s="67"/>
      <c r="S25" s="69">
        <f t="shared" si="3"/>
        <v>4357161.6000000006</v>
      </c>
      <c r="T25" s="68"/>
      <c r="U25" s="59"/>
      <c r="V25" s="10"/>
      <c r="W25" s="10"/>
      <c r="X25" s="10"/>
      <c r="Y25" s="10"/>
      <c r="Z25" s="10"/>
    </row>
    <row r="26" spans="1:26" ht="12.75" customHeight="1">
      <c r="A26" s="10"/>
      <c r="B26" s="12" t="s">
        <v>115</v>
      </c>
      <c r="C26" s="66">
        <f>'Subp. Ventas y Cobros'!C26</f>
        <v>580.80000000000007</v>
      </c>
      <c r="D26" s="46">
        <f>C26*'Datos ajustados'!$D$6</f>
        <v>3600960.0000000005</v>
      </c>
      <c r="E26" s="46">
        <f>D26*'Hoja de datos'!$C$13</f>
        <v>756201.60000000009</v>
      </c>
      <c r="F26" s="67">
        <f t="shared" si="4"/>
        <v>4357161.6000000006</v>
      </c>
      <c r="G26" s="68"/>
      <c r="H26" s="46"/>
      <c r="I26" s="46"/>
      <c r="J26" s="46"/>
      <c r="K26" s="46"/>
      <c r="L26" s="46"/>
      <c r="M26" s="46">
        <f>F26</f>
        <v>4357161.6000000006</v>
      </c>
      <c r="N26" s="46"/>
      <c r="O26" s="46"/>
      <c r="P26" s="46"/>
      <c r="Q26" s="46"/>
      <c r="R26" s="67"/>
      <c r="S26" s="69">
        <f t="shared" si="3"/>
        <v>4357161.6000000006</v>
      </c>
      <c r="T26" s="68"/>
      <c r="U26" s="59"/>
      <c r="V26" s="10"/>
      <c r="W26" s="10"/>
      <c r="X26" s="10"/>
      <c r="Y26" s="10"/>
      <c r="Z26" s="10"/>
    </row>
    <row r="27" spans="1:26" ht="12.75" customHeight="1">
      <c r="A27" s="10"/>
      <c r="B27" s="12" t="s">
        <v>116</v>
      </c>
      <c r="C27" s="66">
        <f>'Subp. Ventas y Cobros'!C27</f>
        <v>653.40000000000009</v>
      </c>
      <c r="D27" s="46">
        <f>C27*'Datos ajustados'!$D$6</f>
        <v>4051080.0000000005</v>
      </c>
      <c r="E27" s="46">
        <f>D27*'Hoja de datos'!$C$13</f>
        <v>850726.8</v>
      </c>
      <c r="F27" s="67">
        <f t="shared" si="4"/>
        <v>4901806.8000000007</v>
      </c>
      <c r="G27" s="68"/>
      <c r="H27" s="46"/>
      <c r="I27" s="46"/>
      <c r="J27" s="46"/>
      <c r="K27" s="46"/>
      <c r="L27" s="46"/>
      <c r="M27" s="46"/>
      <c r="N27" s="46">
        <f>F27</f>
        <v>4901806.8000000007</v>
      </c>
      <c r="O27" s="46"/>
      <c r="P27" s="46"/>
      <c r="Q27" s="46"/>
      <c r="R27" s="67"/>
      <c r="S27" s="69">
        <f t="shared" si="3"/>
        <v>4901806.8000000007</v>
      </c>
      <c r="T27" s="68"/>
      <c r="U27" s="59"/>
      <c r="V27" s="10"/>
      <c r="W27" s="10"/>
      <c r="X27" s="10"/>
      <c r="Y27" s="10"/>
      <c r="Z27" s="10"/>
    </row>
    <row r="28" spans="1:26" ht="12.75" customHeight="1">
      <c r="A28" s="10"/>
      <c r="B28" s="12" t="s">
        <v>117</v>
      </c>
      <c r="C28" s="66">
        <f>'Subp. Ventas y Cobros'!C28</f>
        <v>653.40000000000009</v>
      </c>
      <c r="D28" s="46">
        <f>C28*'Datos ajustados'!$D$6</f>
        <v>4051080.0000000005</v>
      </c>
      <c r="E28" s="46">
        <f>D28*'Hoja de datos'!$C$13</f>
        <v>850726.8</v>
      </c>
      <c r="F28" s="67">
        <f t="shared" si="4"/>
        <v>4901806.8000000007</v>
      </c>
      <c r="G28" s="68"/>
      <c r="H28" s="46"/>
      <c r="I28" s="46"/>
      <c r="J28" s="46"/>
      <c r="K28" s="46"/>
      <c r="L28" s="46"/>
      <c r="M28" s="46"/>
      <c r="N28" s="46"/>
      <c r="O28" s="46">
        <f>F28</f>
        <v>4901806.8000000007</v>
      </c>
      <c r="P28" s="46"/>
      <c r="Q28" s="46"/>
      <c r="R28" s="67"/>
      <c r="S28" s="69">
        <f t="shared" si="3"/>
        <v>4901806.8000000007</v>
      </c>
      <c r="T28" s="68"/>
      <c r="U28" s="59"/>
      <c r="V28" s="10"/>
      <c r="W28" s="10"/>
      <c r="X28" s="10"/>
      <c r="Y28" s="10"/>
      <c r="Z28" s="10"/>
    </row>
    <row r="29" spans="1:26" ht="12.75" customHeight="1">
      <c r="A29" s="10"/>
      <c r="B29" s="12" t="s">
        <v>118</v>
      </c>
      <c r="C29" s="66">
        <f>'Subp. Ventas y Cobros'!C29</f>
        <v>653.40000000000009</v>
      </c>
      <c r="D29" s="46">
        <f>C29*'Datos ajustados'!$D$6</f>
        <v>4051080.0000000005</v>
      </c>
      <c r="E29" s="46">
        <f>D29*'Hoja de datos'!$C$13</f>
        <v>850726.8</v>
      </c>
      <c r="F29" s="67">
        <f t="shared" si="4"/>
        <v>4901806.8000000007</v>
      </c>
      <c r="G29" s="68"/>
      <c r="H29" s="46"/>
      <c r="I29" s="46"/>
      <c r="J29" s="46"/>
      <c r="K29" s="46"/>
      <c r="L29" s="46"/>
      <c r="M29" s="46"/>
      <c r="N29" s="46"/>
      <c r="O29" s="46"/>
      <c r="P29" s="46">
        <f>F29</f>
        <v>4901806.8000000007</v>
      </c>
      <c r="Q29" s="46"/>
      <c r="R29" s="67"/>
      <c r="S29" s="69">
        <f t="shared" si="3"/>
        <v>4901806.8000000007</v>
      </c>
      <c r="T29" s="68"/>
      <c r="U29" s="59"/>
      <c r="V29" s="10"/>
      <c r="W29" s="10"/>
      <c r="X29" s="10"/>
      <c r="Y29" s="10"/>
      <c r="Z29" s="10"/>
    </row>
    <row r="30" spans="1:26" ht="12.75" customHeight="1">
      <c r="A30" s="10"/>
      <c r="B30" s="12" t="s">
        <v>119</v>
      </c>
      <c r="C30" s="66">
        <f>'Subp. Ventas y Cobros'!C30</f>
        <v>726.00000000000011</v>
      </c>
      <c r="D30" s="46">
        <f>C30*'Datos ajustados'!$D$6</f>
        <v>4501200.0000000009</v>
      </c>
      <c r="E30" s="46">
        <f>D30*'Hoja de datos'!$C$13</f>
        <v>945252.00000000012</v>
      </c>
      <c r="F30" s="67">
        <f t="shared" si="4"/>
        <v>5446452.0000000009</v>
      </c>
      <c r="G30" s="68"/>
      <c r="H30" s="46"/>
      <c r="I30" s="46"/>
      <c r="J30" s="46"/>
      <c r="K30" s="46"/>
      <c r="L30" s="46"/>
      <c r="M30" s="46"/>
      <c r="N30" s="46"/>
      <c r="O30" s="46"/>
      <c r="P30" s="46"/>
      <c r="Q30" s="46">
        <f>F30</f>
        <v>5446452.0000000009</v>
      </c>
      <c r="R30" s="67"/>
      <c r="S30" s="69">
        <f t="shared" si="3"/>
        <v>5446452.0000000009</v>
      </c>
      <c r="T30" s="68"/>
      <c r="U30" s="59"/>
      <c r="V30" s="10"/>
      <c r="W30" s="10"/>
      <c r="X30" s="10"/>
      <c r="Y30" s="10"/>
      <c r="Z30" s="10"/>
    </row>
    <row r="31" spans="1:26" ht="12.75" customHeight="1">
      <c r="A31" s="10"/>
      <c r="B31" s="12" t="s">
        <v>120</v>
      </c>
      <c r="C31" s="66">
        <f>'Subp. Ventas y Cobros'!C31</f>
        <v>726.00000000000011</v>
      </c>
      <c r="D31" s="46">
        <f>C31*'Datos ajustados'!$D$6</f>
        <v>4501200.0000000009</v>
      </c>
      <c r="E31" s="46">
        <f>D31*'Hoja de datos'!$C$13</f>
        <v>945252.00000000012</v>
      </c>
      <c r="F31" s="67">
        <f t="shared" si="4"/>
        <v>5446452.0000000009</v>
      </c>
      <c r="G31" s="68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67">
        <f>F31</f>
        <v>5446452.0000000009</v>
      </c>
      <c r="S31" s="69">
        <f t="shared" si="3"/>
        <v>5446452.0000000009</v>
      </c>
      <c r="T31" s="68"/>
      <c r="U31" s="59"/>
      <c r="V31" s="10"/>
      <c r="W31" s="10"/>
      <c r="X31" s="10"/>
      <c r="Y31" s="10"/>
      <c r="Z31" s="10"/>
    </row>
    <row r="32" spans="1:26" ht="12.75" customHeight="1">
      <c r="A32" s="10"/>
      <c r="B32" s="12" t="s">
        <v>121</v>
      </c>
      <c r="C32" s="66">
        <f>'Subp. Ventas y Cobros'!C32</f>
        <v>798.60000000000014</v>
      </c>
      <c r="D32" s="46">
        <f>C32*'Datos ajustados'!$D$6</f>
        <v>4951320.0000000009</v>
      </c>
      <c r="E32" s="46">
        <f>D32*'Hoja de datos'!$C$13</f>
        <v>1039777.2000000002</v>
      </c>
      <c r="F32" s="67">
        <f t="shared" si="4"/>
        <v>5991097.2000000011</v>
      </c>
      <c r="G32" s="68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67"/>
      <c r="S32" s="69">
        <f t="shared" si="3"/>
        <v>0</v>
      </c>
      <c r="T32" s="68">
        <f>F32</f>
        <v>5991097.2000000011</v>
      </c>
      <c r="U32" s="59"/>
      <c r="V32" s="10"/>
      <c r="W32" s="10"/>
      <c r="X32" s="10"/>
      <c r="Y32" s="10"/>
      <c r="Z32" s="10"/>
    </row>
    <row r="33" spans="1:26" ht="12.75" customHeight="1">
      <c r="A33" s="10"/>
      <c r="B33" s="40" t="s">
        <v>92</v>
      </c>
      <c r="C33" s="71">
        <f>'Datos ajustados'!D10</f>
        <v>7260.0000000000009</v>
      </c>
      <c r="D33" s="72">
        <f t="shared" ref="D33:F33" si="5">SUM(D21:D32)</f>
        <v>45912240</v>
      </c>
      <c r="E33" s="72">
        <f t="shared" si="5"/>
        <v>9641570.4000000022</v>
      </c>
      <c r="F33" s="72">
        <f t="shared" si="5"/>
        <v>55553810.400000006</v>
      </c>
      <c r="G33" s="72">
        <f>SUM(G20:G32)</f>
        <v>2970792</v>
      </c>
      <c r="H33" s="72">
        <f t="shared" ref="H33:R33" si="6">SUM(H21:H32)</f>
        <v>3267871.2</v>
      </c>
      <c r="I33" s="72">
        <f t="shared" si="6"/>
        <v>3812516.4000000004</v>
      </c>
      <c r="J33" s="72">
        <f t="shared" si="6"/>
        <v>3812516.4000000004</v>
      </c>
      <c r="K33" s="72">
        <f t="shared" si="6"/>
        <v>4357161.6000000006</v>
      </c>
      <c r="L33" s="72">
        <f t="shared" si="6"/>
        <v>4357161.6000000006</v>
      </c>
      <c r="M33" s="72">
        <f t="shared" si="6"/>
        <v>4357161.6000000006</v>
      </c>
      <c r="N33" s="72">
        <f t="shared" si="6"/>
        <v>4901806.8000000007</v>
      </c>
      <c r="O33" s="72">
        <f t="shared" si="6"/>
        <v>4901806.8000000007</v>
      </c>
      <c r="P33" s="72">
        <f t="shared" si="6"/>
        <v>4901806.8000000007</v>
      </c>
      <c r="Q33" s="72">
        <f t="shared" si="6"/>
        <v>5446452.0000000009</v>
      </c>
      <c r="R33" s="72">
        <f t="shared" si="6"/>
        <v>5446452.0000000009</v>
      </c>
      <c r="S33" s="72">
        <f t="shared" ref="S33:T33" si="7">SUM(S20:S32)</f>
        <v>52533505.200000003</v>
      </c>
      <c r="T33" s="72">
        <f t="shared" si="7"/>
        <v>5991097.2000000011</v>
      </c>
      <c r="U33" s="59"/>
      <c r="V33" s="10"/>
      <c r="W33" s="10"/>
      <c r="X33" s="10"/>
      <c r="Y33" s="10"/>
      <c r="Z33" s="10"/>
    </row>
    <row r="34" spans="1:26" ht="12.75" customHeight="1">
      <c r="A34" s="10"/>
      <c r="B34" s="10"/>
      <c r="C34" s="58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59"/>
      <c r="V34" s="10"/>
      <c r="W34" s="10"/>
      <c r="X34" s="10"/>
      <c r="Y34" s="10"/>
      <c r="Z34" s="10"/>
    </row>
    <row r="35" spans="1:26" ht="12.75" customHeight="1">
      <c r="A35" s="10"/>
      <c r="B35" s="127" t="s">
        <v>131</v>
      </c>
      <c r="C35" s="129"/>
      <c r="D35" s="129"/>
      <c r="E35" s="129"/>
      <c r="F35" s="141"/>
      <c r="G35" s="142" t="s">
        <v>132</v>
      </c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8"/>
      <c r="U35" s="59"/>
      <c r="V35" s="10"/>
      <c r="W35" s="10"/>
      <c r="X35" s="10"/>
      <c r="Y35" s="10"/>
      <c r="Z35" s="10"/>
    </row>
    <row r="36" spans="1:26" ht="12.75" customHeight="1">
      <c r="A36" s="10"/>
      <c r="B36" s="47" t="s">
        <v>17</v>
      </c>
      <c r="C36" s="62" t="s">
        <v>107</v>
      </c>
      <c r="D36" s="47" t="s">
        <v>108</v>
      </c>
      <c r="E36" s="47" t="s">
        <v>133</v>
      </c>
      <c r="F36" s="63" t="s">
        <v>92</v>
      </c>
      <c r="G36" s="64" t="s">
        <v>110</v>
      </c>
      <c r="H36" s="47" t="s">
        <v>111</v>
      </c>
      <c r="I36" s="47" t="s">
        <v>112</v>
      </c>
      <c r="J36" s="47" t="s">
        <v>113</v>
      </c>
      <c r="K36" s="47" t="s">
        <v>114</v>
      </c>
      <c r="L36" s="47" t="s">
        <v>115</v>
      </c>
      <c r="M36" s="47" t="s">
        <v>116</v>
      </c>
      <c r="N36" s="47" t="s">
        <v>117</v>
      </c>
      <c r="O36" s="47" t="s">
        <v>118</v>
      </c>
      <c r="P36" s="47" t="s">
        <v>119</v>
      </c>
      <c r="Q36" s="47" t="s">
        <v>120</v>
      </c>
      <c r="R36" s="63" t="s">
        <v>121</v>
      </c>
      <c r="S36" s="65" t="s">
        <v>92</v>
      </c>
      <c r="T36" s="64" t="s">
        <v>122</v>
      </c>
      <c r="U36" s="59"/>
      <c r="V36" s="10"/>
      <c r="W36" s="10"/>
      <c r="X36" s="10"/>
      <c r="Y36" s="10"/>
      <c r="Z36" s="10"/>
    </row>
    <row r="37" spans="1:26" ht="12.75" customHeight="1">
      <c r="A37" s="10"/>
      <c r="B37" s="73" t="s">
        <v>124</v>
      </c>
      <c r="C37" s="74"/>
      <c r="D37" s="75"/>
      <c r="E37" s="75"/>
      <c r="F37" s="76"/>
      <c r="G37" s="77">
        <f>T32</f>
        <v>5991097.2000000011</v>
      </c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78"/>
      <c r="S37" s="69">
        <f t="shared" ref="S37:S49" si="8">SUM(G37:R37)</f>
        <v>5991097.2000000011</v>
      </c>
      <c r="T37" s="79"/>
      <c r="U37" s="59"/>
      <c r="V37" s="10"/>
      <c r="W37" s="10"/>
      <c r="X37" s="10"/>
      <c r="Y37" s="10"/>
      <c r="Z37" s="10"/>
    </row>
    <row r="38" spans="1:26" ht="12.75" customHeight="1">
      <c r="A38" s="10"/>
      <c r="B38" s="12" t="s">
        <v>110</v>
      </c>
      <c r="C38" s="66">
        <f>'Subp. Ventas y Cobros'!C38</f>
        <v>798.60000000000014</v>
      </c>
      <c r="D38" s="46">
        <f>C38*'Datos ajustados'!$E$6</f>
        <v>4951320.0000000009</v>
      </c>
      <c r="E38" s="46">
        <f>D38*'Hoja de datos'!$C$13</f>
        <v>1039777.2000000002</v>
      </c>
      <c r="F38" s="67">
        <f t="shared" ref="F38:F49" si="9">SUM(D38:E38)</f>
        <v>5991097.2000000011</v>
      </c>
      <c r="G38" s="68"/>
      <c r="H38" s="46">
        <f>F38</f>
        <v>5991097.2000000011</v>
      </c>
      <c r="I38" s="46"/>
      <c r="J38" s="46"/>
      <c r="K38" s="46"/>
      <c r="L38" s="46"/>
      <c r="M38" s="46"/>
      <c r="N38" s="46"/>
      <c r="O38" s="46"/>
      <c r="P38" s="46"/>
      <c r="Q38" s="46"/>
      <c r="R38" s="67"/>
      <c r="S38" s="69">
        <f t="shared" si="8"/>
        <v>5991097.2000000011</v>
      </c>
      <c r="T38" s="68"/>
      <c r="U38" s="59"/>
      <c r="V38" s="10"/>
      <c r="W38" s="10"/>
      <c r="X38" s="10"/>
      <c r="Y38" s="10"/>
      <c r="Z38" s="10"/>
    </row>
    <row r="39" spans="1:26" ht="12.75" customHeight="1">
      <c r="A39" s="10"/>
      <c r="B39" s="12" t="s">
        <v>111</v>
      </c>
      <c r="C39" s="66">
        <f>'Subp. Ventas y Cobros'!C39</f>
        <v>931.70000000000039</v>
      </c>
      <c r="D39" s="46">
        <f>C39*'Datos ajustados'!$E$6</f>
        <v>5776540.0000000028</v>
      </c>
      <c r="E39" s="46">
        <f>D39*'Hoja de datos'!$C$13</f>
        <v>1213073.4000000006</v>
      </c>
      <c r="F39" s="67">
        <f t="shared" si="9"/>
        <v>6989613.4000000032</v>
      </c>
      <c r="G39" s="68"/>
      <c r="H39" s="46"/>
      <c r="I39" s="46">
        <f>F39</f>
        <v>6989613.4000000032</v>
      </c>
      <c r="J39" s="46"/>
      <c r="K39" s="46"/>
      <c r="L39" s="46"/>
      <c r="M39" s="46"/>
      <c r="N39" s="46"/>
      <c r="O39" s="46"/>
      <c r="P39" s="46"/>
      <c r="Q39" s="46"/>
      <c r="R39" s="67"/>
      <c r="S39" s="69">
        <f t="shared" si="8"/>
        <v>6989613.4000000032</v>
      </c>
      <c r="T39" s="68"/>
      <c r="U39" s="59"/>
      <c r="V39" s="10"/>
      <c r="W39" s="10"/>
      <c r="X39" s="10"/>
      <c r="Y39" s="10"/>
      <c r="Z39" s="10"/>
    </row>
    <row r="40" spans="1:26" ht="12.75" customHeight="1">
      <c r="A40" s="10"/>
      <c r="B40" s="12" t="s">
        <v>112</v>
      </c>
      <c r="C40" s="66">
        <f>'Subp. Ventas y Cobros'!C40</f>
        <v>931.70000000000039</v>
      </c>
      <c r="D40" s="46">
        <f>C40*'Datos ajustados'!$E$6</f>
        <v>5776540.0000000028</v>
      </c>
      <c r="E40" s="46">
        <f>D40*'Hoja de datos'!$C$13</f>
        <v>1213073.4000000006</v>
      </c>
      <c r="F40" s="67">
        <f t="shared" si="9"/>
        <v>6989613.4000000032</v>
      </c>
      <c r="G40" s="68"/>
      <c r="H40" s="46"/>
      <c r="I40" s="46"/>
      <c r="J40" s="46">
        <f>F40</f>
        <v>6989613.4000000032</v>
      </c>
      <c r="K40" s="46"/>
      <c r="L40" s="46"/>
      <c r="M40" s="46"/>
      <c r="N40" s="46"/>
      <c r="O40" s="46"/>
      <c r="P40" s="46"/>
      <c r="Q40" s="46"/>
      <c r="R40" s="67"/>
      <c r="S40" s="69">
        <f t="shared" si="8"/>
        <v>6989613.4000000032</v>
      </c>
      <c r="T40" s="68"/>
      <c r="U40" s="59"/>
      <c r="V40" s="10"/>
      <c r="W40" s="10"/>
      <c r="X40" s="10"/>
      <c r="Y40" s="10"/>
      <c r="Z40" s="10"/>
    </row>
    <row r="41" spans="1:26" ht="12.75" customHeight="1">
      <c r="A41" s="10"/>
      <c r="B41" s="12" t="s">
        <v>113</v>
      </c>
      <c r="C41" s="66">
        <f>'Subp. Ventas y Cobros'!C41</f>
        <v>1064.8000000000004</v>
      </c>
      <c r="D41" s="46">
        <f>C41*'Datos ajustados'!$E$6</f>
        <v>6601760.0000000028</v>
      </c>
      <c r="E41" s="46">
        <f>D41*'Hoja de datos'!$C$13</f>
        <v>1386369.6000000006</v>
      </c>
      <c r="F41" s="67">
        <f t="shared" si="9"/>
        <v>7988129.6000000034</v>
      </c>
      <c r="G41" s="68"/>
      <c r="H41" s="46"/>
      <c r="I41" s="46"/>
      <c r="J41" s="46"/>
      <c r="K41" s="46">
        <f>F41</f>
        <v>7988129.6000000034</v>
      </c>
      <c r="L41" s="46"/>
      <c r="M41" s="46"/>
      <c r="N41" s="46"/>
      <c r="O41" s="46"/>
      <c r="P41" s="46"/>
      <c r="Q41" s="46"/>
      <c r="R41" s="67"/>
      <c r="S41" s="69">
        <f t="shared" si="8"/>
        <v>7988129.6000000034</v>
      </c>
      <c r="T41" s="68"/>
      <c r="U41" s="59"/>
      <c r="V41" s="10"/>
      <c r="W41" s="10"/>
      <c r="X41" s="10"/>
      <c r="Y41" s="10"/>
      <c r="Z41" s="10"/>
    </row>
    <row r="42" spans="1:26" ht="12.75" customHeight="1">
      <c r="A42" s="10"/>
      <c r="B42" s="12" t="s">
        <v>114</v>
      </c>
      <c r="C42" s="66">
        <f>'Subp. Ventas y Cobros'!C42</f>
        <v>1064.8000000000004</v>
      </c>
      <c r="D42" s="46">
        <f>C42*'Datos ajustados'!$E$6</f>
        <v>6601760.0000000028</v>
      </c>
      <c r="E42" s="46">
        <f>D42*'Hoja de datos'!$C$13</f>
        <v>1386369.6000000006</v>
      </c>
      <c r="F42" s="67">
        <f t="shared" si="9"/>
        <v>7988129.6000000034</v>
      </c>
      <c r="G42" s="68"/>
      <c r="H42" s="46"/>
      <c r="I42" s="46"/>
      <c r="J42" s="46"/>
      <c r="K42" s="46"/>
      <c r="L42" s="46">
        <f>F42</f>
        <v>7988129.6000000034</v>
      </c>
      <c r="M42" s="46"/>
      <c r="N42" s="46"/>
      <c r="O42" s="46"/>
      <c r="P42" s="46"/>
      <c r="Q42" s="46"/>
      <c r="R42" s="67"/>
      <c r="S42" s="69">
        <f t="shared" si="8"/>
        <v>7988129.6000000034</v>
      </c>
      <c r="T42" s="68"/>
      <c r="U42" s="59"/>
      <c r="V42" s="10"/>
      <c r="W42" s="10"/>
      <c r="X42" s="10"/>
      <c r="Y42" s="10"/>
      <c r="Z42" s="10"/>
    </row>
    <row r="43" spans="1:26" ht="12.75" customHeight="1">
      <c r="A43" s="10"/>
      <c r="B43" s="12" t="s">
        <v>115</v>
      </c>
      <c r="C43" s="66">
        <f>'Subp. Ventas y Cobros'!C43</f>
        <v>1064.8000000000004</v>
      </c>
      <c r="D43" s="46">
        <f>C43*'Datos ajustados'!$E$6</f>
        <v>6601760.0000000028</v>
      </c>
      <c r="E43" s="46">
        <f>D43*'Hoja de datos'!$C$13</f>
        <v>1386369.6000000006</v>
      </c>
      <c r="F43" s="67">
        <f t="shared" si="9"/>
        <v>7988129.6000000034</v>
      </c>
      <c r="G43" s="68"/>
      <c r="H43" s="46"/>
      <c r="I43" s="46"/>
      <c r="J43" s="46"/>
      <c r="K43" s="46"/>
      <c r="L43" s="46"/>
      <c r="M43" s="46">
        <f>F43</f>
        <v>7988129.6000000034</v>
      </c>
      <c r="N43" s="46"/>
      <c r="O43" s="46"/>
      <c r="P43" s="46"/>
      <c r="Q43" s="46"/>
      <c r="R43" s="67"/>
      <c r="S43" s="69">
        <f t="shared" si="8"/>
        <v>7988129.6000000034</v>
      </c>
      <c r="T43" s="68"/>
      <c r="U43" s="59"/>
      <c r="V43" s="10"/>
      <c r="W43" s="10"/>
      <c r="X43" s="10"/>
      <c r="Y43" s="10"/>
      <c r="Z43" s="10"/>
    </row>
    <row r="44" spans="1:26" ht="12.75" customHeight="1">
      <c r="A44" s="10"/>
      <c r="B44" s="12" t="s">
        <v>116</v>
      </c>
      <c r="C44" s="66">
        <f>'Subp. Ventas y Cobros'!C44</f>
        <v>1197.9000000000003</v>
      </c>
      <c r="D44" s="46">
        <f>C44*'Datos ajustados'!$E$6</f>
        <v>7426980.0000000019</v>
      </c>
      <c r="E44" s="46">
        <f>D44*'Hoja de datos'!$C$13</f>
        <v>1559665.8000000003</v>
      </c>
      <c r="F44" s="67">
        <f t="shared" si="9"/>
        <v>8986645.8000000026</v>
      </c>
      <c r="G44" s="68"/>
      <c r="H44" s="46"/>
      <c r="I44" s="46"/>
      <c r="J44" s="46"/>
      <c r="K44" s="46"/>
      <c r="L44" s="46"/>
      <c r="M44" s="46"/>
      <c r="N44" s="46">
        <f>F44</f>
        <v>8986645.8000000026</v>
      </c>
      <c r="O44" s="46"/>
      <c r="P44" s="46"/>
      <c r="Q44" s="46"/>
      <c r="R44" s="67"/>
      <c r="S44" s="69">
        <f t="shared" si="8"/>
        <v>8986645.8000000026</v>
      </c>
      <c r="T44" s="68"/>
      <c r="U44" s="59"/>
      <c r="V44" s="10"/>
      <c r="W44" s="10"/>
      <c r="X44" s="10"/>
      <c r="Y44" s="10"/>
      <c r="Z44" s="10"/>
    </row>
    <row r="45" spans="1:26" ht="12.75" customHeight="1">
      <c r="A45" s="10"/>
      <c r="B45" s="12" t="s">
        <v>117</v>
      </c>
      <c r="C45" s="66">
        <f>'Subp. Ventas y Cobros'!C45</f>
        <v>1197.9000000000003</v>
      </c>
      <c r="D45" s="46">
        <f>C45*'Datos ajustados'!$E$6</f>
        <v>7426980.0000000019</v>
      </c>
      <c r="E45" s="46">
        <f>D45*'Hoja de datos'!$C$13</f>
        <v>1559665.8000000003</v>
      </c>
      <c r="F45" s="67">
        <f t="shared" si="9"/>
        <v>8986645.8000000026</v>
      </c>
      <c r="G45" s="68"/>
      <c r="H45" s="46"/>
      <c r="I45" s="46"/>
      <c r="J45" s="46"/>
      <c r="K45" s="46"/>
      <c r="L45" s="46"/>
      <c r="M45" s="46"/>
      <c r="N45" s="46"/>
      <c r="O45" s="46">
        <f>F45</f>
        <v>8986645.8000000026</v>
      </c>
      <c r="P45" s="46"/>
      <c r="Q45" s="46"/>
      <c r="R45" s="67"/>
      <c r="S45" s="69">
        <f t="shared" si="8"/>
        <v>8986645.8000000026</v>
      </c>
      <c r="T45" s="68"/>
      <c r="U45" s="59"/>
      <c r="V45" s="10"/>
      <c r="W45" s="10"/>
      <c r="X45" s="10"/>
      <c r="Y45" s="10"/>
      <c r="Z45" s="10"/>
    </row>
    <row r="46" spans="1:26" ht="12.75" customHeight="1">
      <c r="A46" s="10"/>
      <c r="B46" s="12" t="s">
        <v>118</v>
      </c>
      <c r="C46" s="66">
        <f>'Subp. Ventas y Cobros'!C46</f>
        <v>1197.9000000000003</v>
      </c>
      <c r="D46" s="46">
        <f>C46*'Datos ajustados'!$E$6</f>
        <v>7426980.0000000019</v>
      </c>
      <c r="E46" s="46">
        <f>D46*'Hoja de datos'!$C$13</f>
        <v>1559665.8000000003</v>
      </c>
      <c r="F46" s="67">
        <f t="shared" si="9"/>
        <v>8986645.8000000026</v>
      </c>
      <c r="G46" s="68"/>
      <c r="H46" s="46"/>
      <c r="I46" s="46"/>
      <c r="J46" s="46"/>
      <c r="K46" s="46"/>
      <c r="L46" s="46"/>
      <c r="M46" s="46"/>
      <c r="N46" s="46"/>
      <c r="O46" s="46"/>
      <c r="P46" s="46">
        <f>F46</f>
        <v>8986645.8000000026</v>
      </c>
      <c r="Q46" s="46"/>
      <c r="R46" s="67"/>
      <c r="S46" s="69">
        <f t="shared" si="8"/>
        <v>8986645.8000000026</v>
      </c>
      <c r="T46" s="68"/>
      <c r="U46" s="59"/>
      <c r="V46" s="10"/>
      <c r="W46" s="10"/>
      <c r="X46" s="10"/>
      <c r="Y46" s="10"/>
      <c r="Z46" s="10"/>
    </row>
    <row r="47" spans="1:26" ht="12.75" customHeight="1">
      <c r="A47" s="10"/>
      <c r="B47" s="12" t="s">
        <v>119</v>
      </c>
      <c r="C47" s="66">
        <f>'Subp. Ventas y Cobros'!C47</f>
        <v>1331.0000000000005</v>
      </c>
      <c r="D47" s="46">
        <f>C47*'Datos ajustados'!$E$6</f>
        <v>8252200.0000000028</v>
      </c>
      <c r="E47" s="46">
        <f>D47*'Hoja de datos'!$C$13</f>
        <v>1732962.0000000005</v>
      </c>
      <c r="F47" s="67">
        <f t="shared" si="9"/>
        <v>9985162.0000000037</v>
      </c>
      <c r="G47" s="68"/>
      <c r="H47" s="46"/>
      <c r="I47" s="46"/>
      <c r="J47" s="46"/>
      <c r="K47" s="46"/>
      <c r="L47" s="46"/>
      <c r="M47" s="46"/>
      <c r="N47" s="46"/>
      <c r="O47" s="46"/>
      <c r="P47" s="46"/>
      <c r="Q47" s="46">
        <f>F47</f>
        <v>9985162.0000000037</v>
      </c>
      <c r="R47" s="67"/>
      <c r="S47" s="69">
        <f t="shared" si="8"/>
        <v>9985162.0000000037</v>
      </c>
      <c r="T47" s="68"/>
      <c r="U47" s="59"/>
      <c r="V47" s="10"/>
      <c r="W47" s="10"/>
      <c r="X47" s="10"/>
      <c r="Y47" s="10"/>
      <c r="Z47" s="10"/>
    </row>
    <row r="48" spans="1:26" ht="12.75" customHeight="1">
      <c r="A48" s="10"/>
      <c r="B48" s="12" t="s">
        <v>120</v>
      </c>
      <c r="C48" s="66">
        <f>'Subp. Ventas y Cobros'!C48</f>
        <v>1331.0000000000005</v>
      </c>
      <c r="D48" s="46">
        <f>C48*'Datos ajustados'!$E$6</f>
        <v>8252200.0000000028</v>
      </c>
      <c r="E48" s="46">
        <f>D48*'Hoja de datos'!$C$13</f>
        <v>1732962.0000000005</v>
      </c>
      <c r="F48" s="67">
        <f t="shared" si="9"/>
        <v>9985162.0000000037</v>
      </c>
      <c r="G48" s="68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67">
        <f>F48</f>
        <v>9985162.0000000037</v>
      </c>
      <c r="S48" s="69">
        <f t="shared" si="8"/>
        <v>9985162.0000000037</v>
      </c>
      <c r="T48" s="68"/>
      <c r="U48" s="59"/>
      <c r="V48" s="10"/>
      <c r="W48" s="10"/>
      <c r="X48" s="10"/>
      <c r="Y48" s="10"/>
      <c r="Z48" s="10"/>
    </row>
    <row r="49" spans="1:26" ht="12.75" customHeight="1">
      <c r="A49" s="10"/>
      <c r="B49" s="12" t="s">
        <v>121</v>
      </c>
      <c r="C49" s="66">
        <f>'Subp. Ventas y Cobros'!C49</f>
        <v>1464.1000000000004</v>
      </c>
      <c r="D49" s="46">
        <f>C49*'Datos ajustados'!$E$6</f>
        <v>9077420.0000000019</v>
      </c>
      <c r="E49" s="46">
        <f>D49*'Hoja de datos'!$C$13</f>
        <v>1906258.2000000004</v>
      </c>
      <c r="F49" s="67">
        <f t="shared" si="9"/>
        <v>10983678.200000003</v>
      </c>
      <c r="G49" s="68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67"/>
      <c r="S49" s="69">
        <f t="shared" si="8"/>
        <v>0</v>
      </c>
      <c r="T49" s="68">
        <f>F49</f>
        <v>10983678.200000003</v>
      </c>
      <c r="U49" s="59"/>
      <c r="V49" s="10"/>
      <c r="W49" s="10"/>
      <c r="X49" s="10"/>
      <c r="Y49" s="10"/>
      <c r="Z49" s="10"/>
    </row>
    <row r="50" spans="1:26" ht="12.75" customHeight="1">
      <c r="A50" s="39"/>
      <c r="B50" s="40" t="s">
        <v>92</v>
      </c>
      <c r="C50" s="71">
        <f>'Datos ajustados'!E10</f>
        <v>13310.000000000004</v>
      </c>
      <c r="D50" s="72">
        <f t="shared" ref="D50:F50" si="10">SUM(D38:D49)</f>
        <v>84172440.000000015</v>
      </c>
      <c r="E50" s="72">
        <f t="shared" si="10"/>
        <v>17676212.400000006</v>
      </c>
      <c r="F50" s="72">
        <f t="shared" si="10"/>
        <v>101848652.40000002</v>
      </c>
      <c r="G50" s="72">
        <f>SUM(G37:G49)</f>
        <v>5991097.2000000011</v>
      </c>
      <c r="H50" s="72">
        <f t="shared" ref="H50:R50" si="11">SUM(H38:H49)</f>
        <v>5991097.2000000011</v>
      </c>
      <c r="I50" s="72">
        <f t="shared" si="11"/>
        <v>6989613.4000000032</v>
      </c>
      <c r="J50" s="72">
        <f t="shared" si="11"/>
        <v>6989613.4000000032</v>
      </c>
      <c r="K50" s="72">
        <f t="shared" si="11"/>
        <v>7988129.6000000034</v>
      </c>
      <c r="L50" s="72">
        <f t="shared" si="11"/>
        <v>7988129.6000000034</v>
      </c>
      <c r="M50" s="72">
        <f t="shared" si="11"/>
        <v>7988129.6000000034</v>
      </c>
      <c r="N50" s="72">
        <f t="shared" si="11"/>
        <v>8986645.8000000026</v>
      </c>
      <c r="O50" s="72">
        <f t="shared" si="11"/>
        <v>8986645.8000000026</v>
      </c>
      <c r="P50" s="72">
        <f t="shared" si="11"/>
        <v>8986645.8000000026</v>
      </c>
      <c r="Q50" s="72">
        <f t="shared" si="11"/>
        <v>9985162.0000000037</v>
      </c>
      <c r="R50" s="72">
        <f t="shared" si="11"/>
        <v>9985162.0000000037</v>
      </c>
      <c r="S50" s="72">
        <f t="shared" ref="S50:T50" si="12">SUM(S37:S49)</f>
        <v>96856071.400000021</v>
      </c>
      <c r="T50" s="72">
        <f t="shared" si="12"/>
        <v>10983678.200000003</v>
      </c>
      <c r="U50" s="60"/>
      <c r="V50" s="39"/>
      <c r="W50" s="39"/>
      <c r="X50" s="39"/>
      <c r="Y50" s="39"/>
      <c r="Z50" s="39"/>
    </row>
    <row r="51" spans="1:26" ht="12.75" customHeight="1">
      <c r="A51" s="10"/>
      <c r="B51" s="10"/>
      <c r="C51" s="58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59"/>
      <c r="V51" s="10"/>
      <c r="W51" s="10"/>
      <c r="X51" s="10"/>
      <c r="Y51" s="10"/>
      <c r="Z51" s="10"/>
    </row>
    <row r="52" spans="1:26" ht="12.75" customHeight="1">
      <c r="A52" s="10"/>
      <c r="B52" s="127" t="s">
        <v>131</v>
      </c>
      <c r="C52" s="129"/>
      <c r="D52" s="129"/>
      <c r="E52" s="129"/>
      <c r="F52" s="141"/>
      <c r="G52" s="142" t="s">
        <v>132</v>
      </c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8"/>
      <c r="U52" s="59"/>
      <c r="V52" s="10"/>
      <c r="W52" s="10"/>
      <c r="X52" s="10"/>
      <c r="Y52" s="10"/>
      <c r="Z52" s="10"/>
    </row>
    <row r="53" spans="1:26" ht="12.75" customHeight="1">
      <c r="A53" s="10"/>
      <c r="B53" s="47" t="s">
        <v>18</v>
      </c>
      <c r="C53" s="62" t="s">
        <v>107</v>
      </c>
      <c r="D53" s="47" t="s">
        <v>108</v>
      </c>
      <c r="E53" s="47" t="s">
        <v>133</v>
      </c>
      <c r="F53" s="63" t="s">
        <v>92</v>
      </c>
      <c r="G53" s="64" t="s">
        <v>110</v>
      </c>
      <c r="H53" s="47" t="s">
        <v>111</v>
      </c>
      <c r="I53" s="47" t="s">
        <v>112</v>
      </c>
      <c r="J53" s="47" t="s">
        <v>113</v>
      </c>
      <c r="K53" s="47" t="s">
        <v>114</v>
      </c>
      <c r="L53" s="47" t="s">
        <v>115</v>
      </c>
      <c r="M53" s="47" t="s">
        <v>116</v>
      </c>
      <c r="N53" s="47" t="s">
        <v>117</v>
      </c>
      <c r="O53" s="47" t="s">
        <v>118</v>
      </c>
      <c r="P53" s="47" t="s">
        <v>119</v>
      </c>
      <c r="Q53" s="47" t="s">
        <v>120</v>
      </c>
      <c r="R53" s="63" t="s">
        <v>121</v>
      </c>
      <c r="S53" s="65" t="s">
        <v>92</v>
      </c>
      <c r="T53" s="64" t="s">
        <v>122</v>
      </c>
      <c r="U53" s="59"/>
      <c r="V53" s="10"/>
      <c r="W53" s="10"/>
      <c r="X53" s="10"/>
      <c r="Y53" s="10"/>
      <c r="Z53" s="10"/>
    </row>
    <row r="54" spans="1:26" ht="12.75" customHeight="1">
      <c r="A54" s="10"/>
      <c r="B54" s="73" t="s">
        <v>125</v>
      </c>
      <c r="C54" s="74"/>
      <c r="D54" s="75"/>
      <c r="E54" s="75"/>
      <c r="F54" s="76"/>
      <c r="G54" s="77">
        <f>T49</f>
        <v>10983678.200000003</v>
      </c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78"/>
      <c r="S54" s="69">
        <f t="shared" ref="S54:S66" si="13">SUM(G54:R54)</f>
        <v>10983678.200000003</v>
      </c>
      <c r="T54" s="79"/>
      <c r="U54" s="59"/>
      <c r="V54" s="10"/>
      <c r="W54" s="10"/>
      <c r="X54" s="10"/>
      <c r="Y54" s="10"/>
      <c r="Z54" s="10"/>
    </row>
    <row r="55" spans="1:26" ht="12.75" customHeight="1">
      <c r="A55" s="10"/>
      <c r="B55" s="12" t="s">
        <v>110</v>
      </c>
      <c r="C55" s="66">
        <f>'Subp. Ventas y Cobros'!C55</f>
        <v>1229.8440000000005</v>
      </c>
      <c r="D55" s="46">
        <f>C55*'Datos ajustados'!$F$6</f>
        <v>7625032.8000000035</v>
      </c>
      <c r="E55" s="46">
        <f>D55*'Hoja de datos'!$C$13</f>
        <v>1601256.8880000007</v>
      </c>
      <c r="F55" s="67">
        <f t="shared" ref="F55:F66" si="14">SUM(D55:E55)</f>
        <v>9226289.6880000047</v>
      </c>
      <c r="G55" s="68"/>
      <c r="H55" s="46">
        <f>F55</f>
        <v>9226289.6880000047</v>
      </c>
      <c r="I55" s="46"/>
      <c r="J55" s="46"/>
      <c r="K55" s="46"/>
      <c r="L55" s="46"/>
      <c r="M55" s="46"/>
      <c r="N55" s="46"/>
      <c r="O55" s="46"/>
      <c r="P55" s="46"/>
      <c r="Q55" s="46"/>
      <c r="R55" s="67"/>
      <c r="S55" s="69">
        <f t="shared" si="13"/>
        <v>9226289.6880000047</v>
      </c>
      <c r="T55" s="68"/>
      <c r="U55" s="59"/>
      <c r="V55" s="10"/>
      <c r="W55" s="10"/>
      <c r="X55" s="10"/>
      <c r="Y55" s="10"/>
      <c r="Z55" s="10"/>
    </row>
    <row r="56" spans="1:26" ht="12.75" customHeight="1">
      <c r="A56" s="10"/>
      <c r="B56" s="12" t="s">
        <v>111</v>
      </c>
      <c r="C56" s="66">
        <f>'Subp. Ventas y Cobros'!C56</f>
        <v>1434.8180000000007</v>
      </c>
      <c r="D56" s="46">
        <f>C56*'Datos ajustados'!$F$6</f>
        <v>8895871.6000000034</v>
      </c>
      <c r="E56" s="46">
        <f>D56*'Hoja de datos'!$C$13</f>
        <v>1868133.0360000005</v>
      </c>
      <c r="F56" s="67">
        <f t="shared" si="14"/>
        <v>10764004.636000004</v>
      </c>
      <c r="G56" s="68"/>
      <c r="H56" s="46"/>
      <c r="I56" s="46">
        <f>F56</f>
        <v>10764004.636000004</v>
      </c>
      <c r="J56" s="46"/>
      <c r="K56" s="46"/>
      <c r="L56" s="46"/>
      <c r="M56" s="46"/>
      <c r="N56" s="46"/>
      <c r="O56" s="46"/>
      <c r="P56" s="46"/>
      <c r="Q56" s="46"/>
      <c r="R56" s="67"/>
      <c r="S56" s="69">
        <f t="shared" si="13"/>
        <v>10764004.636000004</v>
      </c>
      <c r="T56" s="68"/>
      <c r="U56" s="59"/>
      <c r="V56" s="10"/>
      <c r="W56" s="10"/>
      <c r="X56" s="10"/>
      <c r="Y56" s="10"/>
      <c r="Z56" s="10"/>
    </row>
    <row r="57" spans="1:26" ht="12.75" customHeight="1">
      <c r="A57" s="10"/>
      <c r="B57" s="12" t="s">
        <v>112</v>
      </c>
      <c r="C57" s="66">
        <f>'Subp. Ventas y Cobros'!C57</f>
        <v>1434.8180000000007</v>
      </c>
      <c r="D57" s="46">
        <f>C57*'Datos ajustados'!$F$6</f>
        <v>8895871.6000000034</v>
      </c>
      <c r="E57" s="46">
        <f>D57*'Hoja de datos'!$C$13</f>
        <v>1868133.0360000005</v>
      </c>
      <c r="F57" s="67">
        <f t="shared" si="14"/>
        <v>10764004.636000004</v>
      </c>
      <c r="G57" s="68"/>
      <c r="H57" s="46"/>
      <c r="I57" s="46"/>
      <c r="J57" s="46">
        <f>F57</f>
        <v>10764004.636000004</v>
      </c>
      <c r="K57" s="46"/>
      <c r="L57" s="46"/>
      <c r="M57" s="46"/>
      <c r="N57" s="46"/>
      <c r="O57" s="46"/>
      <c r="P57" s="46"/>
      <c r="Q57" s="46"/>
      <c r="R57" s="67"/>
      <c r="S57" s="69">
        <f t="shared" si="13"/>
        <v>10764004.636000004</v>
      </c>
      <c r="T57" s="68"/>
      <c r="U57" s="59"/>
      <c r="V57" s="10"/>
      <c r="W57" s="10"/>
      <c r="X57" s="10"/>
      <c r="Y57" s="10"/>
      <c r="Z57" s="10"/>
    </row>
    <row r="58" spans="1:26" ht="12.75" customHeight="1">
      <c r="A58" s="10"/>
      <c r="B58" s="12" t="s">
        <v>113</v>
      </c>
      <c r="C58" s="66">
        <f>'Subp. Ventas y Cobros'!C58</f>
        <v>1639.7920000000008</v>
      </c>
      <c r="D58" s="46">
        <f>C58*'Datos ajustados'!$F$6</f>
        <v>10166710.400000006</v>
      </c>
      <c r="E58" s="46">
        <f>D58*'Hoja de datos'!$C$13</f>
        <v>2135009.1840000013</v>
      </c>
      <c r="F58" s="67">
        <f t="shared" si="14"/>
        <v>12301719.584000006</v>
      </c>
      <c r="G58" s="68"/>
      <c r="H58" s="46"/>
      <c r="I58" s="46"/>
      <c r="J58" s="46"/>
      <c r="K58" s="46">
        <f>F58</f>
        <v>12301719.584000006</v>
      </c>
      <c r="L58" s="46"/>
      <c r="M58" s="46"/>
      <c r="N58" s="46"/>
      <c r="O58" s="46"/>
      <c r="P58" s="46"/>
      <c r="Q58" s="46"/>
      <c r="R58" s="67"/>
      <c r="S58" s="69">
        <f t="shared" si="13"/>
        <v>12301719.584000006</v>
      </c>
      <c r="T58" s="68"/>
      <c r="U58" s="59"/>
      <c r="V58" s="10"/>
      <c r="W58" s="10"/>
      <c r="X58" s="10"/>
      <c r="Y58" s="10"/>
      <c r="Z58" s="10"/>
    </row>
    <row r="59" spans="1:26" ht="12.75" customHeight="1">
      <c r="A59" s="10"/>
      <c r="B59" s="12" t="s">
        <v>114</v>
      </c>
      <c r="C59" s="66">
        <f>'Subp. Ventas y Cobros'!C59</f>
        <v>1639.7920000000008</v>
      </c>
      <c r="D59" s="46">
        <f>C59*'Datos ajustados'!$F$6</f>
        <v>10166710.400000006</v>
      </c>
      <c r="E59" s="46">
        <f>D59*'Hoja de datos'!$C$13</f>
        <v>2135009.1840000013</v>
      </c>
      <c r="F59" s="67">
        <f t="shared" si="14"/>
        <v>12301719.584000006</v>
      </c>
      <c r="G59" s="68"/>
      <c r="H59" s="46"/>
      <c r="I59" s="46"/>
      <c r="J59" s="46"/>
      <c r="K59" s="46"/>
      <c r="L59" s="46">
        <f>F59</f>
        <v>12301719.584000006</v>
      </c>
      <c r="M59" s="46"/>
      <c r="N59" s="46"/>
      <c r="O59" s="46"/>
      <c r="P59" s="46"/>
      <c r="Q59" s="46"/>
      <c r="R59" s="67"/>
      <c r="S59" s="69">
        <f t="shared" si="13"/>
        <v>12301719.584000006</v>
      </c>
      <c r="T59" s="68"/>
      <c r="U59" s="59"/>
      <c r="V59" s="10"/>
      <c r="W59" s="10"/>
      <c r="X59" s="10"/>
      <c r="Y59" s="10"/>
      <c r="Z59" s="10"/>
    </row>
    <row r="60" spans="1:26" ht="12.75" customHeight="1">
      <c r="A60" s="10"/>
      <c r="B60" s="12" t="s">
        <v>115</v>
      </c>
      <c r="C60" s="66">
        <f>'Subp. Ventas y Cobros'!C60</f>
        <v>1639.7920000000008</v>
      </c>
      <c r="D60" s="46">
        <f>C60*'Datos ajustados'!$F$6</f>
        <v>10166710.400000006</v>
      </c>
      <c r="E60" s="46">
        <f>D60*'Hoja de datos'!$C$13</f>
        <v>2135009.1840000013</v>
      </c>
      <c r="F60" s="67">
        <f t="shared" si="14"/>
        <v>12301719.584000006</v>
      </c>
      <c r="G60" s="68"/>
      <c r="H60" s="46"/>
      <c r="I60" s="46"/>
      <c r="J60" s="46"/>
      <c r="K60" s="46"/>
      <c r="L60" s="46"/>
      <c r="M60" s="46">
        <f>F60</f>
        <v>12301719.584000006</v>
      </c>
      <c r="N60" s="46"/>
      <c r="O60" s="46"/>
      <c r="P60" s="46"/>
      <c r="Q60" s="46"/>
      <c r="R60" s="67"/>
      <c r="S60" s="69">
        <f t="shared" si="13"/>
        <v>12301719.584000006</v>
      </c>
      <c r="T60" s="68"/>
      <c r="U60" s="59"/>
      <c r="V60" s="10"/>
      <c r="W60" s="10"/>
      <c r="X60" s="10"/>
      <c r="Y60" s="10"/>
      <c r="Z60" s="10"/>
    </row>
    <row r="61" spans="1:26" ht="12.75" customHeight="1">
      <c r="A61" s="10"/>
      <c r="B61" s="12" t="s">
        <v>116</v>
      </c>
      <c r="C61" s="66">
        <f>'Subp. Ventas y Cobros'!C61</f>
        <v>1844.7660000000008</v>
      </c>
      <c r="D61" s="46">
        <f>C61*'Datos ajustados'!$F$6</f>
        <v>11437549.200000005</v>
      </c>
      <c r="E61" s="46">
        <f>D61*'Hoja de datos'!$C$13</f>
        <v>2401885.3320000009</v>
      </c>
      <c r="F61" s="67">
        <f t="shared" si="14"/>
        <v>13839434.532000005</v>
      </c>
      <c r="G61" s="68"/>
      <c r="H61" s="46"/>
      <c r="I61" s="46"/>
      <c r="J61" s="46"/>
      <c r="K61" s="46"/>
      <c r="L61" s="46"/>
      <c r="M61" s="46"/>
      <c r="N61" s="46">
        <f>F61</f>
        <v>13839434.532000005</v>
      </c>
      <c r="O61" s="46"/>
      <c r="P61" s="46"/>
      <c r="Q61" s="46"/>
      <c r="R61" s="67"/>
      <c r="S61" s="69">
        <f t="shared" si="13"/>
        <v>13839434.532000005</v>
      </c>
      <c r="T61" s="68"/>
      <c r="U61" s="59"/>
      <c r="V61" s="10"/>
      <c r="W61" s="10"/>
      <c r="X61" s="10"/>
      <c r="Y61" s="10"/>
      <c r="Z61" s="10"/>
    </row>
    <row r="62" spans="1:26" ht="12.75" customHeight="1">
      <c r="A62" s="10"/>
      <c r="B62" s="12" t="s">
        <v>117</v>
      </c>
      <c r="C62" s="66">
        <f>'Subp. Ventas y Cobros'!C62</f>
        <v>1844.7660000000008</v>
      </c>
      <c r="D62" s="46">
        <f>C62*'Datos ajustados'!$F$6</f>
        <v>11437549.200000005</v>
      </c>
      <c r="E62" s="46">
        <f>D62*'Hoja de datos'!$C$13</f>
        <v>2401885.3320000009</v>
      </c>
      <c r="F62" s="67">
        <f t="shared" si="14"/>
        <v>13839434.532000005</v>
      </c>
      <c r="G62" s="68"/>
      <c r="H62" s="46"/>
      <c r="I62" s="46"/>
      <c r="J62" s="46"/>
      <c r="K62" s="46"/>
      <c r="L62" s="46"/>
      <c r="M62" s="46"/>
      <c r="N62" s="46"/>
      <c r="O62" s="46">
        <f>F62</f>
        <v>13839434.532000005</v>
      </c>
      <c r="P62" s="46"/>
      <c r="Q62" s="46"/>
      <c r="R62" s="67"/>
      <c r="S62" s="69">
        <f t="shared" si="13"/>
        <v>13839434.532000005</v>
      </c>
      <c r="T62" s="68"/>
      <c r="U62" s="59"/>
      <c r="V62" s="10"/>
      <c r="W62" s="10"/>
      <c r="X62" s="10"/>
      <c r="Y62" s="10"/>
      <c r="Z62" s="10"/>
    </row>
    <row r="63" spans="1:26" ht="12.75" customHeight="1">
      <c r="A63" s="10"/>
      <c r="B63" s="12" t="s">
        <v>118</v>
      </c>
      <c r="C63" s="66">
        <f>'Subp. Ventas y Cobros'!C63</f>
        <v>1844.7660000000008</v>
      </c>
      <c r="D63" s="46">
        <f>C63*'Datos ajustados'!$F$6</f>
        <v>11437549.200000005</v>
      </c>
      <c r="E63" s="46">
        <f>D63*'Hoja de datos'!$C$13</f>
        <v>2401885.3320000009</v>
      </c>
      <c r="F63" s="67">
        <f t="shared" si="14"/>
        <v>13839434.532000005</v>
      </c>
      <c r="G63" s="68"/>
      <c r="H63" s="46"/>
      <c r="I63" s="46"/>
      <c r="J63" s="46"/>
      <c r="K63" s="46"/>
      <c r="L63" s="46"/>
      <c r="M63" s="46"/>
      <c r="N63" s="46"/>
      <c r="O63" s="46"/>
      <c r="P63" s="46">
        <f>F63</f>
        <v>13839434.532000005</v>
      </c>
      <c r="Q63" s="46"/>
      <c r="R63" s="67"/>
      <c r="S63" s="69">
        <f t="shared" si="13"/>
        <v>13839434.532000005</v>
      </c>
      <c r="T63" s="68"/>
      <c r="U63" s="59"/>
      <c r="V63" s="10"/>
      <c r="W63" s="10"/>
      <c r="X63" s="10"/>
      <c r="Y63" s="10"/>
      <c r="Z63" s="10"/>
    </row>
    <row r="64" spans="1:26" ht="12.75" customHeight="1">
      <c r="A64" s="10"/>
      <c r="B64" s="12" t="s">
        <v>119</v>
      </c>
      <c r="C64" s="66">
        <f>'Subp. Ventas y Cobros'!C64</f>
        <v>2049.7400000000011</v>
      </c>
      <c r="D64" s="46">
        <f>C64*'Datos ajustados'!$F$6</f>
        <v>12708388.000000007</v>
      </c>
      <c r="E64" s="46">
        <f>D64*'Hoja de datos'!$C$13</f>
        <v>2668761.4800000014</v>
      </c>
      <c r="F64" s="67">
        <f t="shared" si="14"/>
        <v>15377149.480000008</v>
      </c>
      <c r="G64" s="68"/>
      <c r="H64" s="46"/>
      <c r="I64" s="46"/>
      <c r="J64" s="46"/>
      <c r="K64" s="46"/>
      <c r="L64" s="46"/>
      <c r="M64" s="46"/>
      <c r="N64" s="46"/>
      <c r="O64" s="46"/>
      <c r="P64" s="46"/>
      <c r="Q64" s="46">
        <f>F64</f>
        <v>15377149.480000008</v>
      </c>
      <c r="R64" s="67"/>
      <c r="S64" s="69">
        <f t="shared" si="13"/>
        <v>15377149.480000008</v>
      </c>
      <c r="T64" s="68"/>
      <c r="U64" s="59"/>
      <c r="V64" s="10"/>
      <c r="W64" s="10"/>
      <c r="X64" s="10"/>
      <c r="Y64" s="10"/>
      <c r="Z64" s="10"/>
    </row>
    <row r="65" spans="1:26" ht="12.75" customHeight="1">
      <c r="A65" s="10"/>
      <c r="B65" s="12" t="s">
        <v>120</v>
      </c>
      <c r="C65" s="66">
        <f>'Subp. Ventas y Cobros'!C65</f>
        <v>2049.7400000000011</v>
      </c>
      <c r="D65" s="46">
        <f>C65*'Datos ajustados'!$F$6</f>
        <v>12708388.000000007</v>
      </c>
      <c r="E65" s="46">
        <f>D65*'Hoja de datos'!$C$13</f>
        <v>2668761.4800000014</v>
      </c>
      <c r="F65" s="67">
        <f t="shared" si="14"/>
        <v>15377149.480000008</v>
      </c>
      <c r="G65" s="68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67">
        <f>F65</f>
        <v>15377149.480000008</v>
      </c>
      <c r="S65" s="69">
        <f t="shared" si="13"/>
        <v>15377149.480000008</v>
      </c>
      <c r="T65" s="68"/>
      <c r="U65" s="59"/>
      <c r="V65" s="10"/>
      <c r="W65" s="10"/>
      <c r="X65" s="10"/>
      <c r="Y65" s="10"/>
      <c r="Z65" s="10"/>
    </row>
    <row r="66" spans="1:26" ht="12.75" customHeight="1">
      <c r="A66" s="10"/>
      <c r="B66" s="12" t="s">
        <v>121</v>
      </c>
      <c r="C66" s="66">
        <f>'Subp. Ventas y Cobros'!C66</f>
        <v>2254.7140000000009</v>
      </c>
      <c r="D66" s="46">
        <f>C66*'Datos ajustados'!$F$6</f>
        <v>13979226.800000004</v>
      </c>
      <c r="E66" s="46">
        <f>D66*'Hoja de datos'!$C$13</f>
        <v>2935637.628000001</v>
      </c>
      <c r="F66" s="67">
        <f t="shared" si="14"/>
        <v>16914864.428000007</v>
      </c>
      <c r="G66" s="68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67"/>
      <c r="S66" s="69">
        <f t="shared" si="13"/>
        <v>0</v>
      </c>
      <c r="T66" s="68">
        <f>F66</f>
        <v>16914864.428000007</v>
      </c>
      <c r="U66" s="59"/>
      <c r="V66" s="10"/>
      <c r="W66" s="10"/>
      <c r="X66" s="10"/>
      <c r="Y66" s="10"/>
      <c r="Z66" s="10"/>
    </row>
    <row r="67" spans="1:26" ht="12.75" customHeight="1">
      <c r="A67" s="39"/>
      <c r="B67" s="40" t="s">
        <v>92</v>
      </c>
      <c r="C67" s="71">
        <f>'Datos ajustados'!F10</f>
        <v>20497.400000000009</v>
      </c>
      <c r="D67" s="72">
        <f t="shared" ref="D67:F67" si="15">SUM(D55:D66)</f>
        <v>129625557.60000005</v>
      </c>
      <c r="E67" s="72">
        <f t="shared" si="15"/>
        <v>27221367.096000012</v>
      </c>
      <c r="F67" s="72">
        <f t="shared" si="15"/>
        <v>156846924.69600007</v>
      </c>
      <c r="G67" s="72">
        <f>SUM(G54:G66)</f>
        <v>10983678.200000003</v>
      </c>
      <c r="H67" s="72">
        <f t="shared" ref="H67:R67" si="16">SUM(H55:H66)</f>
        <v>9226289.6880000047</v>
      </c>
      <c r="I67" s="72">
        <f t="shared" si="16"/>
        <v>10764004.636000004</v>
      </c>
      <c r="J67" s="72">
        <f t="shared" si="16"/>
        <v>10764004.636000004</v>
      </c>
      <c r="K67" s="72">
        <f t="shared" si="16"/>
        <v>12301719.584000006</v>
      </c>
      <c r="L67" s="72">
        <f t="shared" si="16"/>
        <v>12301719.584000006</v>
      </c>
      <c r="M67" s="72">
        <f t="shared" si="16"/>
        <v>12301719.584000006</v>
      </c>
      <c r="N67" s="72">
        <f t="shared" si="16"/>
        <v>13839434.532000005</v>
      </c>
      <c r="O67" s="72">
        <f t="shared" si="16"/>
        <v>13839434.532000005</v>
      </c>
      <c r="P67" s="72">
        <f t="shared" si="16"/>
        <v>13839434.532000005</v>
      </c>
      <c r="Q67" s="72">
        <f t="shared" si="16"/>
        <v>15377149.480000008</v>
      </c>
      <c r="R67" s="72">
        <f t="shared" si="16"/>
        <v>15377149.480000008</v>
      </c>
      <c r="S67" s="72">
        <f t="shared" ref="S67:T67" si="17">SUM(S54:S66)</f>
        <v>150915738.46800008</v>
      </c>
      <c r="T67" s="72">
        <f t="shared" si="17"/>
        <v>16914864.428000007</v>
      </c>
      <c r="U67" s="60"/>
      <c r="V67" s="39"/>
      <c r="W67" s="39"/>
      <c r="X67" s="39"/>
      <c r="Y67" s="39"/>
      <c r="Z67" s="39"/>
    </row>
    <row r="68" spans="1:26" ht="12.75" customHeight="1">
      <c r="A68" s="10"/>
      <c r="B68" s="10"/>
      <c r="C68" s="58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59"/>
      <c r="V68" s="10"/>
      <c r="W68" s="10"/>
      <c r="X68" s="10"/>
      <c r="Y68" s="10"/>
      <c r="Z68" s="10"/>
    </row>
    <row r="69" spans="1:26" ht="12.75" customHeight="1">
      <c r="A69" s="10"/>
      <c r="B69" s="127" t="s">
        <v>131</v>
      </c>
      <c r="C69" s="129"/>
      <c r="D69" s="129"/>
      <c r="E69" s="129"/>
      <c r="F69" s="141"/>
      <c r="G69" s="142" t="s">
        <v>132</v>
      </c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8"/>
      <c r="U69" s="59"/>
      <c r="V69" s="10"/>
      <c r="W69" s="10"/>
      <c r="X69" s="10"/>
      <c r="Y69" s="10"/>
      <c r="Z69" s="10"/>
    </row>
    <row r="70" spans="1:26" ht="12.75" customHeight="1">
      <c r="A70" s="10"/>
      <c r="B70" s="47" t="s">
        <v>19</v>
      </c>
      <c r="C70" s="62" t="s">
        <v>107</v>
      </c>
      <c r="D70" s="47" t="s">
        <v>108</v>
      </c>
      <c r="E70" s="47" t="s">
        <v>133</v>
      </c>
      <c r="F70" s="63" t="s">
        <v>92</v>
      </c>
      <c r="G70" s="64" t="s">
        <v>110</v>
      </c>
      <c r="H70" s="47" t="s">
        <v>111</v>
      </c>
      <c r="I70" s="47" t="s">
        <v>112</v>
      </c>
      <c r="J70" s="47" t="s">
        <v>113</v>
      </c>
      <c r="K70" s="47" t="s">
        <v>114</v>
      </c>
      <c r="L70" s="47" t="s">
        <v>115</v>
      </c>
      <c r="M70" s="47" t="s">
        <v>116</v>
      </c>
      <c r="N70" s="47" t="s">
        <v>117</v>
      </c>
      <c r="O70" s="47" t="s">
        <v>118</v>
      </c>
      <c r="P70" s="47" t="s">
        <v>119</v>
      </c>
      <c r="Q70" s="47" t="s">
        <v>120</v>
      </c>
      <c r="R70" s="63" t="s">
        <v>121</v>
      </c>
      <c r="S70" s="65" t="s">
        <v>92</v>
      </c>
      <c r="T70" s="64" t="s">
        <v>122</v>
      </c>
      <c r="U70" s="59"/>
      <c r="V70" s="10"/>
      <c r="W70" s="10"/>
      <c r="X70" s="10"/>
      <c r="Y70" s="10"/>
      <c r="Z70" s="10"/>
    </row>
    <row r="71" spans="1:26" ht="12.75" customHeight="1">
      <c r="A71" s="10"/>
      <c r="B71" s="73" t="s">
        <v>126</v>
      </c>
      <c r="C71" s="74"/>
      <c r="D71" s="75"/>
      <c r="E71" s="75"/>
      <c r="F71" s="76"/>
      <c r="G71" s="77">
        <f>T66</f>
        <v>16914864.428000007</v>
      </c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78"/>
      <c r="S71" s="69">
        <f t="shared" ref="S71:S83" si="18">SUM(G71:R71)</f>
        <v>16914864.428000007</v>
      </c>
      <c r="T71" s="79"/>
      <c r="U71" s="59"/>
      <c r="V71" s="10"/>
      <c r="W71" s="10"/>
      <c r="X71" s="10"/>
      <c r="Y71" s="10"/>
      <c r="Z71" s="10"/>
    </row>
    <row r="72" spans="1:26" ht="12.75" customHeight="1">
      <c r="A72" s="10"/>
      <c r="B72" s="12" t="s">
        <v>110</v>
      </c>
      <c r="C72" s="66">
        <f>'Subp. Ventas y Cobros'!C72</f>
        <v>1803.7712000000013</v>
      </c>
      <c r="D72" s="46">
        <f>C72*'Datos ajustados'!$G$6</f>
        <v>11183381.440000009</v>
      </c>
      <c r="E72" s="46">
        <f>D72*'Hoja de datos'!$C$13</f>
        <v>2348510.1024000016</v>
      </c>
      <c r="F72" s="67">
        <f t="shared" ref="F72:F83" si="19">SUM(D72:E72)</f>
        <v>13531891.54240001</v>
      </c>
      <c r="G72" s="68"/>
      <c r="H72" s="46">
        <f>F72</f>
        <v>13531891.54240001</v>
      </c>
      <c r="I72" s="46"/>
      <c r="J72" s="46"/>
      <c r="K72" s="46"/>
      <c r="L72" s="46"/>
      <c r="M72" s="46"/>
      <c r="N72" s="46"/>
      <c r="O72" s="46"/>
      <c r="P72" s="46"/>
      <c r="Q72" s="46"/>
      <c r="R72" s="67"/>
      <c r="S72" s="69">
        <f t="shared" si="18"/>
        <v>13531891.54240001</v>
      </c>
      <c r="T72" s="68"/>
      <c r="U72" s="59"/>
      <c r="V72" s="10"/>
      <c r="W72" s="10"/>
      <c r="X72" s="10"/>
      <c r="Y72" s="10"/>
      <c r="Z72" s="10"/>
    </row>
    <row r="73" spans="1:26" ht="12.75" customHeight="1">
      <c r="A73" s="10"/>
      <c r="B73" s="12" t="s">
        <v>111</v>
      </c>
      <c r="C73" s="66">
        <f>'Subp. Ventas y Cobros'!C73</f>
        <v>1803.7712000000013</v>
      </c>
      <c r="D73" s="46">
        <f>C73*'Datos ajustados'!$G$6</f>
        <v>11183381.440000009</v>
      </c>
      <c r="E73" s="46">
        <f>D73*'Hoja de datos'!$C$13</f>
        <v>2348510.1024000016</v>
      </c>
      <c r="F73" s="67">
        <f t="shared" si="19"/>
        <v>13531891.54240001</v>
      </c>
      <c r="G73" s="68"/>
      <c r="H73" s="46"/>
      <c r="I73" s="46">
        <f>F73</f>
        <v>13531891.54240001</v>
      </c>
      <c r="J73" s="46"/>
      <c r="K73" s="46"/>
      <c r="L73" s="46"/>
      <c r="M73" s="46"/>
      <c r="N73" s="46"/>
      <c r="O73" s="46"/>
      <c r="P73" s="46"/>
      <c r="Q73" s="46"/>
      <c r="R73" s="67"/>
      <c r="S73" s="69">
        <f t="shared" si="18"/>
        <v>13531891.54240001</v>
      </c>
      <c r="T73" s="68"/>
      <c r="U73" s="59"/>
      <c r="V73" s="10"/>
      <c r="W73" s="10"/>
      <c r="X73" s="10"/>
      <c r="Y73" s="10"/>
      <c r="Z73" s="10"/>
    </row>
    <row r="74" spans="1:26" ht="12.75" customHeight="1">
      <c r="A74" s="10"/>
      <c r="B74" s="12" t="s">
        <v>112</v>
      </c>
      <c r="C74" s="66">
        <f>'Subp. Ventas y Cobros'!C74</f>
        <v>1803.7712000000013</v>
      </c>
      <c r="D74" s="46">
        <f>C74*'Datos ajustados'!$G$6</f>
        <v>11183381.440000009</v>
      </c>
      <c r="E74" s="46">
        <f>D74*'Hoja de datos'!$C$13</f>
        <v>2348510.1024000016</v>
      </c>
      <c r="F74" s="67">
        <f t="shared" si="19"/>
        <v>13531891.54240001</v>
      </c>
      <c r="G74" s="68"/>
      <c r="H74" s="46"/>
      <c r="I74" s="46"/>
      <c r="J74" s="46">
        <f>F74</f>
        <v>13531891.54240001</v>
      </c>
      <c r="K74" s="46"/>
      <c r="L74" s="46"/>
      <c r="M74" s="46"/>
      <c r="N74" s="46"/>
      <c r="O74" s="46"/>
      <c r="P74" s="46"/>
      <c r="Q74" s="46"/>
      <c r="R74" s="67"/>
      <c r="S74" s="69">
        <f t="shared" si="18"/>
        <v>13531891.54240001</v>
      </c>
      <c r="T74" s="68"/>
      <c r="U74" s="59"/>
      <c r="V74" s="10"/>
      <c r="W74" s="10"/>
      <c r="X74" s="10"/>
      <c r="Y74" s="10"/>
      <c r="Z74" s="10"/>
    </row>
    <row r="75" spans="1:26" ht="12.75" customHeight="1">
      <c r="A75" s="10"/>
      <c r="B75" s="12" t="s">
        <v>113</v>
      </c>
      <c r="C75" s="66">
        <f>'Subp. Ventas y Cobros'!C75</f>
        <v>2061.4528000000014</v>
      </c>
      <c r="D75" s="46">
        <f>C75*'Datos ajustados'!$G$6</f>
        <v>12781007.360000009</v>
      </c>
      <c r="E75" s="46">
        <f>D75*'Hoja de datos'!$C$13</f>
        <v>2684011.5456000017</v>
      </c>
      <c r="F75" s="67">
        <f t="shared" si="19"/>
        <v>15465018.905600011</v>
      </c>
      <c r="G75" s="68"/>
      <c r="H75" s="46"/>
      <c r="I75" s="46"/>
      <c r="J75" s="46"/>
      <c r="K75" s="46">
        <f>F75</f>
        <v>15465018.905600011</v>
      </c>
      <c r="L75" s="46"/>
      <c r="M75" s="46"/>
      <c r="N75" s="46"/>
      <c r="O75" s="46"/>
      <c r="P75" s="46"/>
      <c r="Q75" s="46"/>
      <c r="R75" s="67"/>
      <c r="S75" s="69">
        <f t="shared" si="18"/>
        <v>15465018.905600011</v>
      </c>
      <c r="T75" s="68"/>
      <c r="U75" s="59"/>
      <c r="V75" s="10"/>
      <c r="W75" s="10"/>
      <c r="X75" s="10"/>
      <c r="Y75" s="10"/>
      <c r="Z75" s="10"/>
    </row>
    <row r="76" spans="1:26" ht="12.75" customHeight="1">
      <c r="A76" s="10"/>
      <c r="B76" s="12" t="s">
        <v>114</v>
      </c>
      <c r="C76" s="66">
        <f>'Subp. Ventas y Cobros'!C76</f>
        <v>2061.4528000000014</v>
      </c>
      <c r="D76" s="46">
        <f>C76*'Datos ajustados'!$G$6</f>
        <v>12781007.360000009</v>
      </c>
      <c r="E76" s="46">
        <f>D76*'Hoja de datos'!$C$13</f>
        <v>2684011.5456000017</v>
      </c>
      <c r="F76" s="67">
        <f t="shared" si="19"/>
        <v>15465018.905600011</v>
      </c>
      <c r="G76" s="68"/>
      <c r="H76" s="46"/>
      <c r="I76" s="46"/>
      <c r="J76" s="46"/>
      <c r="K76" s="46"/>
      <c r="L76" s="46">
        <f>F76</f>
        <v>15465018.905600011</v>
      </c>
      <c r="M76" s="46"/>
      <c r="N76" s="46"/>
      <c r="O76" s="46"/>
      <c r="P76" s="46"/>
      <c r="Q76" s="46"/>
      <c r="R76" s="67"/>
      <c r="S76" s="69">
        <f t="shared" si="18"/>
        <v>15465018.905600011</v>
      </c>
      <c r="T76" s="68"/>
      <c r="U76" s="59"/>
      <c r="V76" s="10"/>
      <c r="W76" s="10"/>
      <c r="X76" s="10"/>
      <c r="Y76" s="10"/>
      <c r="Z76" s="10"/>
    </row>
    <row r="77" spans="1:26" ht="12.75" customHeight="1">
      <c r="A77" s="10"/>
      <c r="B77" s="12" t="s">
        <v>115</v>
      </c>
      <c r="C77" s="66">
        <f>'Subp. Ventas y Cobros'!C77</f>
        <v>2061.4528000000014</v>
      </c>
      <c r="D77" s="46">
        <f>C77*'Datos ajustados'!$G$6</f>
        <v>12781007.360000009</v>
      </c>
      <c r="E77" s="46">
        <f>D77*'Hoja de datos'!$C$13</f>
        <v>2684011.5456000017</v>
      </c>
      <c r="F77" s="67">
        <f t="shared" si="19"/>
        <v>15465018.905600011</v>
      </c>
      <c r="G77" s="68"/>
      <c r="H77" s="46"/>
      <c r="I77" s="46"/>
      <c r="J77" s="46"/>
      <c r="K77" s="46"/>
      <c r="L77" s="46"/>
      <c r="M77" s="46">
        <f>F77</f>
        <v>15465018.905600011</v>
      </c>
      <c r="N77" s="46"/>
      <c r="O77" s="46"/>
      <c r="P77" s="46"/>
      <c r="Q77" s="46"/>
      <c r="R77" s="67"/>
      <c r="S77" s="69">
        <f t="shared" si="18"/>
        <v>15465018.905600011</v>
      </c>
      <c r="T77" s="68"/>
      <c r="U77" s="59"/>
      <c r="V77" s="10"/>
      <c r="W77" s="10"/>
      <c r="X77" s="10"/>
      <c r="Y77" s="10"/>
      <c r="Z77" s="10"/>
    </row>
    <row r="78" spans="1:26" ht="12.75" customHeight="1">
      <c r="A78" s="10"/>
      <c r="B78" s="12" t="s">
        <v>116</v>
      </c>
      <c r="C78" s="66">
        <f>'Subp. Ventas y Cobros'!C78</f>
        <v>2061.4528000000014</v>
      </c>
      <c r="D78" s="46">
        <f>C78*'Datos ajustados'!$G$6</f>
        <v>12781007.360000009</v>
      </c>
      <c r="E78" s="46">
        <f>D78*'Hoja de datos'!$C$13</f>
        <v>2684011.5456000017</v>
      </c>
      <c r="F78" s="67">
        <f t="shared" si="19"/>
        <v>15465018.905600011</v>
      </c>
      <c r="G78" s="68"/>
      <c r="H78" s="46"/>
      <c r="I78" s="46"/>
      <c r="J78" s="46"/>
      <c r="K78" s="46"/>
      <c r="L78" s="46"/>
      <c r="M78" s="46"/>
      <c r="N78" s="46">
        <f>F78</f>
        <v>15465018.905600011</v>
      </c>
      <c r="O78" s="46"/>
      <c r="P78" s="46"/>
      <c r="Q78" s="46"/>
      <c r="R78" s="67"/>
      <c r="S78" s="69">
        <f t="shared" si="18"/>
        <v>15465018.905600011</v>
      </c>
      <c r="T78" s="68"/>
      <c r="U78" s="59"/>
      <c r="V78" s="10"/>
      <c r="W78" s="10"/>
      <c r="X78" s="10"/>
      <c r="Y78" s="10"/>
      <c r="Z78" s="10"/>
    </row>
    <row r="79" spans="1:26" ht="12.75" customHeight="1">
      <c r="A79" s="10"/>
      <c r="B79" s="12" t="s">
        <v>117</v>
      </c>
      <c r="C79" s="66">
        <f>'Subp. Ventas y Cobros'!C79</f>
        <v>2319.1344000000013</v>
      </c>
      <c r="D79" s="46">
        <f>C79*'Datos ajustados'!$G$6</f>
        <v>14378633.280000009</v>
      </c>
      <c r="E79" s="46">
        <f>D79*'Hoja de datos'!$C$13</f>
        <v>3019512.9888000018</v>
      </c>
      <c r="F79" s="67">
        <f t="shared" si="19"/>
        <v>17398146.268800009</v>
      </c>
      <c r="G79" s="68"/>
      <c r="H79" s="46"/>
      <c r="I79" s="46"/>
      <c r="J79" s="46"/>
      <c r="K79" s="46"/>
      <c r="L79" s="46"/>
      <c r="M79" s="46"/>
      <c r="N79" s="46"/>
      <c r="O79" s="46">
        <f>F79</f>
        <v>17398146.268800009</v>
      </c>
      <c r="P79" s="46"/>
      <c r="Q79" s="46"/>
      <c r="R79" s="67"/>
      <c r="S79" s="69">
        <f t="shared" si="18"/>
        <v>17398146.268800009</v>
      </c>
      <c r="T79" s="68"/>
      <c r="U79" s="59"/>
      <c r="V79" s="10"/>
      <c r="W79" s="10"/>
      <c r="X79" s="10"/>
      <c r="Y79" s="10"/>
      <c r="Z79" s="10"/>
    </row>
    <row r="80" spans="1:26" ht="12.75" customHeight="1">
      <c r="A80" s="10"/>
      <c r="B80" s="12" t="s">
        <v>118</v>
      </c>
      <c r="C80" s="66">
        <f>'Subp. Ventas y Cobros'!C80</f>
        <v>2319.1344000000013</v>
      </c>
      <c r="D80" s="46">
        <f>C80*'Datos ajustados'!$G$6</f>
        <v>14378633.280000009</v>
      </c>
      <c r="E80" s="46">
        <f>D80*'Hoja de datos'!$C$13</f>
        <v>3019512.9888000018</v>
      </c>
      <c r="F80" s="67">
        <f t="shared" si="19"/>
        <v>17398146.268800009</v>
      </c>
      <c r="G80" s="68"/>
      <c r="H80" s="46"/>
      <c r="I80" s="46"/>
      <c r="J80" s="46"/>
      <c r="K80" s="46"/>
      <c r="L80" s="46"/>
      <c r="M80" s="46"/>
      <c r="N80" s="46"/>
      <c r="O80" s="46"/>
      <c r="P80" s="46">
        <f>F80</f>
        <v>17398146.268800009</v>
      </c>
      <c r="Q80" s="46"/>
      <c r="R80" s="67"/>
      <c r="S80" s="69">
        <f t="shared" si="18"/>
        <v>17398146.268800009</v>
      </c>
      <c r="T80" s="68"/>
      <c r="U80" s="59"/>
      <c r="V80" s="10"/>
      <c r="W80" s="10"/>
      <c r="X80" s="10"/>
      <c r="Y80" s="10"/>
      <c r="Z80" s="10"/>
    </row>
    <row r="81" spans="1:26" ht="12.75" customHeight="1">
      <c r="A81" s="10"/>
      <c r="B81" s="12" t="s">
        <v>119</v>
      </c>
      <c r="C81" s="66">
        <f>'Subp. Ventas y Cobros'!C81</f>
        <v>2319.1344000000013</v>
      </c>
      <c r="D81" s="46">
        <f>C81*'Datos ajustados'!$G$6</f>
        <v>14378633.280000009</v>
      </c>
      <c r="E81" s="46">
        <f>D81*'Hoja de datos'!$C$13</f>
        <v>3019512.9888000018</v>
      </c>
      <c r="F81" s="67">
        <f t="shared" si="19"/>
        <v>17398146.268800009</v>
      </c>
      <c r="G81" s="68"/>
      <c r="H81" s="46"/>
      <c r="I81" s="46"/>
      <c r="J81" s="46"/>
      <c r="K81" s="46"/>
      <c r="L81" s="46"/>
      <c r="M81" s="46"/>
      <c r="N81" s="46"/>
      <c r="O81" s="46"/>
      <c r="P81" s="46"/>
      <c r="Q81" s="46">
        <f>F81</f>
        <v>17398146.268800009</v>
      </c>
      <c r="R81" s="67"/>
      <c r="S81" s="69">
        <f t="shared" si="18"/>
        <v>17398146.268800009</v>
      </c>
      <c r="T81" s="68"/>
      <c r="U81" s="59"/>
      <c r="V81" s="10"/>
      <c r="W81" s="10"/>
      <c r="X81" s="10"/>
      <c r="Y81" s="10"/>
      <c r="Z81" s="10"/>
    </row>
    <row r="82" spans="1:26" ht="12.75" customHeight="1">
      <c r="A82" s="10"/>
      <c r="B82" s="12" t="s">
        <v>120</v>
      </c>
      <c r="C82" s="66">
        <f>'Subp. Ventas y Cobros'!C82</f>
        <v>2576.8160000000016</v>
      </c>
      <c r="D82" s="46">
        <f>C82*'Datos ajustados'!$G$6</f>
        <v>15976259.20000001</v>
      </c>
      <c r="E82" s="46">
        <f>D82*'Hoja de datos'!$C$13</f>
        <v>3355014.4320000019</v>
      </c>
      <c r="F82" s="67">
        <f t="shared" si="19"/>
        <v>19331273.632000014</v>
      </c>
      <c r="G82" s="68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67">
        <f>F82</f>
        <v>19331273.632000014</v>
      </c>
      <c r="S82" s="69">
        <f t="shared" si="18"/>
        <v>19331273.632000014</v>
      </c>
      <c r="T82" s="68"/>
      <c r="U82" s="59"/>
      <c r="V82" s="10"/>
      <c r="W82" s="10"/>
      <c r="X82" s="10"/>
      <c r="Y82" s="10"/>
      <c r="Z82" s="10"/>
    </row>
    <row r="83" spans="1:26" ht="12.75" customHeight="1">
      <c r="A83" s="10"/>
      <c r="B83" s="12" t="s">
        <v>121</v>
      </c>
      <c r="C83" s="66">
        <f>'Subp. Ventas y Cobros'!C83</f>
        <v>2576.8160000000016</v>
      </c>
      <c r="D83" s="46">
        <f>C83*'Datos ajustados'!$G$6</f>
        <v>15976259.20000001</v>
      </c>
      <c r="E83" s="46">
        <f>D83*'Hoja de datos'!$C$13</f>
        <v>3355014.4320000019</v>
      </c>
      <c r="F83" s="67">
        <f t="shared" si="19"/>
        <v>19331273.632000014</v>
      </c>
      <c r="G83" s="68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67"/>
      <c r="S83" s="69">
        <f t="shared" si="18"/>
        <v>0</v>
      </c>
      <c r="T83" s="68">
        <f>F83</f>
        <v>19331273.632000014</v>
      </c>
      <c r="U83" s="59"/>
      <c r="V83" s="10"/>
      <c r="W83" s="10"/>
      <c r="X83" s="10"/>
      <c r="Y83" s="10"/>
      <c r="Z83" s="10"/>
    </row>
    <row r="84" spans="1:26" ht="12.75" customHeight="1">
      <c r="A84" s="39"/>
      <c r="B84" s="40" t="s">
        <v>92</v>
      </c>
      <c r="C84" s="71">
        <f>'Datos ajustados'!G10</f>
        <v>25768.160000000014</v>
      </c>
      <c r="D84" s="72">
        <f t="shared" ref="D84:F84" si="20">SUM(D72:D83)</f>
        <v>159762592.00000012</v>
      </c>
      <c r="E84" s="72">
        <f t="shared" si="20"/>
        <v>33550144.320000015</v>
      </c>
      <c r="F84" s="72">
        <f t="shared" si="20"/>
        <v>193312736.32000017</v>
      </c>
      <c r="G84" s="72">
        <f>SUM(G71:G83)</f>
        <v>16914864.428000007</v>
      </c>
      <c r="H84" s="72">
        <f t="shared" ref="H84:R84" si="21">SUM(H72:H83)</f>
        <v>13531891.54240001</v>
      </c>
      <c r="I84" s="72">
        <f t="shared" si="21"/>
        <v>13531891.54240001</v>
      </c>
      <c r="J84" s="72">
        <f t="shared" si="21"/>
        <v>13531891.54240001</v>
      </c>
      <c r="K84" s="72">
        <f t="shared" si="21"/>
        <v>15465018.905600011</v>
      </c>
      <c r="L84" s="72">
        <f t="shared" si="21"/>
        <v>15465018.905600011</v>
      </c>
      <c r="M84" s="72">
        <f t="shared" si="21"/>
        <v>15465018.905600011</v>
      </c>
      <c r="N84" s="72">
        <f t="shared" si="21"/>
        <v>15465018.905600011</v>
      </c>
      <c r="O84" s="72">
        <f t="shared" si="21"/>
        <v>17398146.268800009</v>
      </c>
      <c r="P84" s="72">
        <f t="shared" si="21"/>
        <v>17398146.268800009</v>
      </c>
      <c r="Q84" s="72">
        <f t="shared" si="21"/>
        <v>17398146.268800009</v>
      </c>
      <c r="R84" s="72">
        <f t="shared" si="21"/>
        <v>19331273.632000014</v>
      </c>
      <c r="S84" s="72">
        <f t="shared" ref="S84:T84" si="22">SUM(S71:S83)</f>
        <v>190896327.11600018</v>
      </c>
      <c r="T84" s="72">
        <f t="shared" si="22"/>
        <v>19331273.632000014</v>
      </c>
      <c r="U84" s="60"/>
      <c r="V84" s="39"/>
      <c r="W84" s="39"/>
      <c r="X84" s="39"/>
      <c r="Y84" s="39"/>
      <c r="Z84" s="39"/>
    </row>
    <row r="85" spans="1:26" ht="12.75" customHeight="1">
      <c r="A85" s="10"/>
      <c r="B85" s="10"/>
      <c r="C85" s="58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59"/>
      <c r="V85" s="10"/>
      <c r="W85" s="10"/>
      <c r="X85" s="10"/>
      <c r="Y85" s="10"/>
      <c r="Z85" s="10"/>
    </row>
    <row r="86" spans="1:26" ht="12.75" customHeight="1">
      <c r="A86" s="10"/>
      <c r="B86" s="127" t="s">
        <v>131</v>
      </c>
      <c r="C86" s="129"/>
      <c r="D86" s="129"/>
      <c r="E86" s="129"/>
      <c r="F86" s="141"/>
      <c r="G86" s="142" t="s">
        <v>132</v>
      </c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8"/>
      <c r="U86" s="59"/>
      <c r="V86" s="10"/>
      <c r="W86" s="10"/>
      <c r="X86" s="10"/>
      <c r="Y86" s="10"/>
      <c r="Z86" s="10"/>
    </row>
    <row r="87" spans="1:26" ht="12.75" customHeight="1">
      <c r="A87" s="10"/>
      <c r="B87" s="47" t="s">
        <v>20</v>
      </c>
      <c r="C87" s="62" t="s">
        <v>107</v>
      </c>
      <c r="D87" s="47" t="s">
        <v>108</v>
      </c>
      <c r="E87" s="47" t="s">
        <v>133</v>
      </c>
      <c r="F87" s="63" t="s">
        <v>92</v>
      </c>
      <c r="G87" s="64" t="s">
        <v>110</v>
      </c>
      <c r="H87" s="47" t="s">
        <v>111</v>
      </c>
      <c r="I87" s="47" t="s">
        <v>112</v>
      </c>
      <c r="J87" s="47" t="s">
        <v>113</v>
      </c>
      <c r="K87" s="47" t="s">
        <v>114</v>
      </c>
      <c r="L87" s="47" t="s">
        <v>115</v>
      </c>
      <c r="M87" s="47" t="s">
        <v>116</v>
      </c>
      <c r="N87" s="47" t="s">
        <v>117</v>
      </c>
      <c r="O87" s="47" t="s">
        <v>118</v>
      </c>
      <c r="P87" s="47" t="s">
        <v>119</v>
      </c>
      <c r="Q87" s="47" t="s">
        <v>120</v>
      </c>
      <c r="R87" s="63" t="s">
        <v>121</v>
      </c>
      <c r="S87" s="65" t="s">
        <v>92</v>
      </c>
      <c r="T87" s="64" t="s">
        <v>122</v>
      </c>
      <c r="U87" s="59"/>
      <c r="V87" s="10"/>
      <c r="W87" s="10"/>
      <c r="X87" s="10"/>
      <c r="Y87" s="10"/>
      <c r="Z87" s="10"/>
    </row>
    <row r="88" spans="1:26" ht="12.75" customHeight="1">
      <c r="A88" s="10"/>
      <c r="B88" s="73" t="s">
        <v>127</v>
      </c>
      <c r="C88" s="74"/>
      <c r="D88" s="75"/>
      <c r="E88" s="75"/>
      <c r="F88" s="76"/>
      <c r="G88" s="77">
        <f>T83</f>
        <v>19331273.632000014</v>
      </c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78"/>
      <c r="S88" s="69">
        <f t="shared" ref="S88:S100" si="23">SUM(G88:R88)</f>
        <v>19331273.632000014</v>
      </c>
      <c r="T88" s="79"/>
      <c r="U88" s="59"/>
      <c r="V88" s="10"/>
      <c r="W88" s="10"/>
      <c r="X88" s="10"/>
      <c r="Y88" s="10"/>
      <c r="Z88" s="10"/>
    </row>
    <row r="89" spans="1:26" ht="12.75" customHeight="1">
      <c r="A89" s="10"/>
      <c r="B89" s="12" t="s">
        <v>110</v>
      </c>
      <c r="C89" s="66">
        <f>'Subp. Ventas y Cobros'!C89</f>
        <v>2232.1668600000016</v>
      </c>
      <c r="D89" s="46">
        <f>C89*'Datos ajustados'!$H$6</f>
        <v>13839434.532000011</v>
      </c>
      <c r="E89" s="46">
        <f>D89*'Hoja de datos'!$C$13</f>
        <v>2906281.2517200024</v>
      </c>
      <c r="F89" s="67">
        <f t="shared" ref="F89:F100" si="24">SUM(D89:E89)</f>
        <v>16745715.783720013</v>
      </c>
      <c r="G89" s="68"/>
      <c r="H89" s="46">
        <f>F89</f>
        <v>16745715.783720013</v>
      </c>
      <c r="I89" s="46"/>
      <c r="J89" s="46"/>
      <c r="K89" s="46"/>
      <c r="L89" s="46"/>
      <c r="M89" s="46"/>
      <c r="N89" s="46"/>
      <c r="O89" s="46"/>
      <c r="P89" s="46"/>
      <c r="Q89" s="46"/>
      <c r="R89" s="67"/>
      <c r="S89" s="69">
        <f t="shared" si="23"/>
        <v>16745715.783720013</v>
      </c>
      <c r="T89" s="68"/>
      <c r="U89" s="59"/>
      <c r="V89" s="10"/>
      <c r="W89" s="10"/>
      <c r="X89" s="10"/>
      <c r="Y89" s="10"/>
      <c r="Z89" s="10"/>
    </row>
    <row r="90" spans="1:26" ht="12.75" customHeight="1">
      <c r="A90" s="10"/>
      <c r="B90" s="12" t="s">
        <v>111</v>
      </c>
      <c r="C90" s="66">
        <f>'Subp. Ventas y Cobros'!C90</f>
        <v>2232.1668600000016</v>
      </c>
      <c r="D90" s="46">
        <f>C90*'Datos ajustados'!$H$6</f>
        <v>13839434.532000011</v>
      </c>
      <c r="E90" s="46">
        <f>D90*'Hoja de datos'!$C$13</f>
        <v>2906281.2517200024</v>
      </c>
      <c r="F90" s="67">
        <f t="shared" si="24"/>
        <v>16745715.783720013</v>
      </c>
      <c r="G90" s="68"/>
      <c r="H90" s="46"/>
      <c r="I90" s="46">
        <f>F90</f>
        <v>16745715.783720013</v>
      </c>
      <c r="J90" s="46"/>
      <c r="K90" s="46"/>
      <c r="L90" s="46"/>
      <c r="M90" s="46"/>
      <c r="N90" s="46"/>
      <c r="O90" s="46"/>
      <c r="P90" s="46"/>
      <c r="Q90" s="46"/>
      <c r="R90" s="67"/>
      <c r="S90" s="69">
        <f t="shared" si="23"/>
        <v>16745715.783720013</v>
      </c>
      <c r="T90" s="68"/>
      <c r="U90" s="59"/>
      <c r="V90" s="10"/>
      <c r="W90" s="10"/>
      <c r="X90" s="10"/>
      <c r="Y90" s="10"/>
      <c r="Z90" s="10"/>
    </row>
    <row r="91" spans="1:26" ht="12.75" customHeight="1">
      <c r="A91" s="10"/>
      <c r="B91" s="12" t="s">
        <v>112</v>
      </c>
      <c r="C91" s="66">
        <f>'Subp. Ventas y Cobros'!C91</f>
        <v>2232.1668600000016</v>
      </c>
      <c r="D91" s="46">
        <f>C91*'Datos ajustados'!$H$6</f>
        <v>13839434.532000011</v>
      </c>
      <c r="E91" s="46">
        <f>D91*'Hoja de datos'!$C$13</f>
        <v>2906281.2517200024</v>
      </c>
      <c r="F91" s="67">
        <f t="shared" si="24"/>
        <v>16745715.783720013</v>
      </c>
      <c r="G91" s="68"/>
      <c r="H91" s="46"/>
      <c r="I91" s="46"/>
      <c r="J91" s="46">
        <f>F91</f>
        <v>16745715.783720013</v>
      </c>
      <c r="K91" s="46"/>
      <c r="L91" s="46"/>
      <c r="M91" s="46"/>
      <c r="N91" s="46"/>
      <c r="O91" s="46"/>
      <c r="P91" s="46"/>
      <c r="Q91" s="46"/>
      <c r="R91" s="67"/>
      <c r="S91" s="69">
        <f t="shared" si="23"/>
        <v>16745715.783720013</v>
      </c>
      <c r="T91" s="68"/>
      <c r="U91" s="59"/>
      <c r="V91" s="10"/>
      <c r="W91" s="10"/>
      <c r="X91" s="10"/>
      <c r="Y91" s="10"/>
      <c r="Z91" s="10"/>
    </row>
    <row r="92" spans="1:26" ht="12.75" customHeight="1">
      <c r="A92" s="10"/>
      <c r="B92" s="12" t="s">
        <v>113</v>
      </c>
      <c r="C92" s="66">
        <f>'Subp. Ventas y Cobros'!C92</f>
        <v>2551.0478400000015</v>
      </c>
      <c r="D92" s="46">
        <f>C92*'Datos ajustados'!$H$6</f>
        <v>15816496.60800001</v>
      </c>
      <c r="E92" s="46">
        <f>D92*'Hoja de datos'!$C$13</f>
        <v>3321464.2876800019</v>
      </c>
      <c r="F92" s="67">
        <f t="shared" si="24"/>
        <v>19137960.89568001</v>
      </c>
      <c r="G92" s="68"/>
      <c r="H92" s="46"/>
      <c r="I92" s="46"/>
      <c r="J92" s="46"/>
      <c r="K92" s="46">
        <f>F92</f>
        <v>19137960.89568001</v>
      </c>
      <c r="L92" s="46"/>
      <c r="M92" s="46"/>
      <c r="N92" s="46"/>
      <c r="O92" s="46"/>
      <c r="P92" s="46"/>
      <c r="Q92" s="46"/>
      <c r="R92" s="67"/>
      <c r="S92" s="69">
        <f t="shared" si="23"/>
        <v>19137960.89568001</v>
      </c>
      <c r="T92" s="68"/>
      <c r="U92" s="59"/>
      <c r="V92" s="10"/>
      <c r="W92" s="10"/>
      <c r="X92" s="10"/>
      <c r="Y92" s="10"/>
      <c r="Z92" s="10"/>
    </row>
    <row r="93" spans="1:26" ht="12.75" customHeight="1">
      <c r="A93" s="10"/>
      <c r="B93" s="12" t="s">
        <v>114</v>
      </c>
      <c r="C93" s="66">
        <f>'Subp. Ventas y Cobros'!C93</f>
        <v>2551.0478400000015</v>
      </c>
      <c r="D93" s="46">
        <f>C93*'Datos ajustados'!$H$6</f>
        <v>15816496.60800001</v>
      </c>
      <c r="E93" s="46">
        <f>D93*'Hoja de datos'!$C$13</f>
        <v>3321464.2876800019</v>
      </c>
      <c r="F93" s="67">
        <f t="shared" si="24"/>
        <v>19137960.89568001</v>
      </c>
      <c r="G93" s="68"/>
      <c r="H93" s="46"/>
      <c r="I93" s="46"/>
      <c r="J93" s="46"/>
      <c r="K93" s="46"/>
      <c r="L93" s="46">
        <f>F93</f>
        <v>19137960.89568001</v>
      </c>
      <c r="M93" s="46"/>
      <c r="N93" s="46"/>
      <c r="O93" s="46"/>
      <c r="P93" s="46"/>
      <c r="Q93" s="46"/>
      <c r="R93" s="67"/>
      <c r="S93" s="69">
        <f t="shared" si="23"/>
        <v>19137960.89568001</v>
      </c>
      <c r="T93" s="68"/>
      <c r="U93" s="59"/>
      <c r="V93" s="10"/>
      <c r="W93" s="10"/>
      <c r="X93" s="10"/>
      <c r="Y93" s="10"/>
      <c r="Z93" s="10"/>
    </row>
    <row r="94" spans="1:26" ht="12.75" customHeight="1">
      <c r="A94" s="10"/>
      <c r="B94" s="12" t="s">
        <v>115</v>
      </c>
      <c r="C94" s="66">
        <f>'Subp. Ventas y Cobros'!C94</f>
        <v>2551.0478400000015</v>
      </c>
      <c r="D94" s="46">
        <f>C94*'Datos ajustados'!$H$6</f>
        <v>15816496.60800001</v>
      </c>
      <c r="E94" s="46">
        <f>D94*'Hoja de datos'!$C$13</f>
        <v>3321464.2876800019</v>
      </c>
      <c r="F94" s="67">
        <f t="shared" si="24"/>
        <v>19137960.89568001</v>
      </c>
      <c r="G94" s="68"/>
      <c r="H94" s="46"/>
      <c r="I94" s="46"/>
      <c r="J94" s="46"/>
      <c r="K94" s="46"/>
      <c r="L94" s="46"/>
      <c r="M94" s="46">
        <f>F94</f>
        <v>19137960.89568001</v>
      </c>
      <c r="N94" s="46"/>
      <c r="O94" s="46"/>
      <c r="P94" s="46"/>
      <c r="Q94" s="46"/>
      <c r="R94" s="67"/>
      <c r="S94" s="69">
        <f t="shared" si="23"/>
        <v>19137960.89568001</v>
      </c>
      <c r="T94" s="68"/>
      <c r="U94" s="59"/>
      <c r="V94" s="10"/>
      <c r="W94" s="10"/>
      <c r="X94" s="10"/>
      <c r="Y94" s="10"/>
      <c r="Z94" s="10"/>
    </row>
    <row r="95" spans="1:26" ht="12.75" customHeight="1">
      <c r="A95" s="10"/>
      <c r="B95" s="12" t="s">
        <v>116</v>
      </c>
      <c r="C95" s="66">
        <f>'Subp. Ventas y Cobros'!C95</f>
        <v>2551.0478400000015</v>
      </c>
      <c r="D95" s="46">
        <f>C95*'Datos ajustados'!$H$6</f>
        <v>15816496.60800001</v>
      </c>
      <c r="E95" s="46">
        <f>D95*'Hoja de datos'!$C$13</f>
        <v>3321464.2876800019</v>
      </c>
      <c r="F95" s="67">
        <f t="shared" si="24"/>
        <v>19137960.89568001</v>
      </c>
      <c r="G95" s="68"/>
      <c r="H95" s="46"/>
      <c r="I95" s="46"/>
      <c r="J95" s="46"/>
      <c r="K95" s="46"/>
      <c r="L95" s="46"/>
      <c r="M95" s="46"/>
      <c r="N95" s="46">
        <f>F95</f>
        <v>19137960.89568001</v>
      </c>
      <c r="O95" s="46"/>
      <c r="P95" s="46"/>
      <c r="Q95" s="46"/>
      <c r="R95" s="67"/>
      <c r="S95" s="69">
        <f t="shared" si="23"/>
        <v>19137960.89568001</v>
      </c>
      <c r="T95" s="68"/>
      <c r="U95" s="59"/>
      <c r="V95" s="10"/>
      <c r="W95" s="10"/>
      <c r="X95" s="10"/>
      <c r="Y95" s="10"/>
      <c r="Z95" s="10"/>
    </row>
    <row r="96" spans="1:26" ht="12.75" customHeight="1">
      <c r="A96" s="10"/>
      <c r="B96" s="12" t="s">
        <v>117</v>
      </c>
      <c r="C96" s="66">
        <f>'Subp. Ventas y Cobros'!C96</f>
        <v>2869.9288200000019</v>
      </c>
      <c r="D96" s="46">
        <f>C96*'Datos ajustados'!$H$6</f>
        <v>17793558.684000012</v>
      </c>
      <c r="E96" s="46">
        <f>D96*'Hoja de datos'!$C$13</f>
        <v>3736647.3236400024</v>
      </c>
      <c r="F96" s="67">
        <f t="shared" si="24"/>
        <v>21530206.007640015</v>
      </c>
      <c r="G96" s="68"/>
      <c r="H96" s="46"/>
      <c r="I96" s="46"/>
      <c r="J96" s="46"/>
      <c r="K96" s="46"/>
      <c r="L96" s="46"/>
      <c r="M96" s="46"/>
      <c r="N96" s="46"/>
      <c r="O96" s="46">
        <f>F96</f>
        <v>21530206.007640015</v>
      </c>
      <c r="P96" s="46"/>
      <c r="Q96" s="46"/>
      <c r="R96" s="67"/>
      <c r="S96" s="69">
        <f t="shared" si="23"/>
        <v>21530206.007640015</v>
      </c>
      <c r="T96" s="68"/>
      <c r="U96" s="59"/>
      <c r="V96" s="10"/>
      <c r="W96" s="10"/>
      <c r="X96" s="10"/>
      <c r="Y96" s="10"/>
      <c r="Z96" s="10"/>
    </row>
    <row r="97" spans="1:26" ht="12.75" customHeight="1">
      <c r="A97" s="10"/>
      <c r="B97" s="12" t="s">
        <v>118</v>
      </c>
      <c r="C97" s="66">
        <f>'Subp. Ventas y Cobros'!C97</f>
        <v>2869.9288200000019</v>
      </c>
      <c r="D97" s="46">
        <f>C97*'Datos ajustados'!$H$6</f>
        <v>17793558.684000012</v>
      </c>
      <c r="E97" s="46">
        <f>D97*'Hoja de datos'!$C$13</f>
        <v>3736647.3236400024</v>
      </c>
      <c r="F97" s="67">
        <f t="shared" si="24"/>
        <v>21530206.007640015</v>
      </c>
      <c r="G97" s="68"/>
      <c r="H97" s="46"/>
      <c r="I97" s="46"/>
      <c r="J97" s="46"/>
      <c r="K97" s="46"/>
      <c r="L97" s="46"/>
      <c r="M97" s="46"/>
      <c r="N97" s="46"/>
      <c r="O97" s="46"/>
      <c r="P97" s="46">
        <f>F97</f>
        <v>21530206.007640015</v>
      </c>
      <c r="Q97" s="46"/>
      <c r="R97" s="67"/>
      <c r="S97" s="69">
        <f t="shared" si="23"/>
        <v>21530206.007640015</v>
      </c>
      <c r="T97" s="68"/>
      <c r="U97" s="59"/>
      <c r="V97" s="10"/>
      <c r="W97" s="10"/>
      <c r="X97" s="10"/>
      <c r="Y97" s="10"/>
      <c r="Z97" s="10"/>
    </row>
    <row r="98" spans="1:26" ht="12.75" customHeight="1">
      <c r="A98" s="10"/>
      <c r="B98" s="12" t="s">
        <v>119</v>
      </c>
      <c r="C98" s="66">
        <f>'Subp. Ventas y Cobros'!C98</f>
        <v>2869.9288200000019</v>
      </c>
      <c r="D98" s="46">
        <f>C98*'Datos ajustados'!$H$6</f>
        <v>17793558.684000012</v>
      </c>
      <c r="E98" s="46">
        <f>D98*'Hoja de datos'!$C$13</f>
        <v>3736647.3236400024</v>
      </c>
      <c r="F98" s="67">
        <f t="shared" si="24"/>
        <v>21530206.007640015</v>
      </c>
      <c r="G98" s="68"/>
      <c r="H98" s="46"/>
      <c r="I98" s="46"/>
      <c r="J98" s="46"/>
      <c r="K98" s="46"/>
      <c r="L98" s="46"/>
      <c r="M98" s="46"/>
      <c r="N98" s="46"/>
      <c r="O98" s="46"/>
      <c r="P98" s="46"/>
      <c r="Q98" s="46">
        <f>F98</f>
        <v>21530206.007640015</v>
      </c>
      <c r="R98" s="67"/>
      <c r="S98" s="69">
        <f t="shared" si="23"/>
        <v>21530206.007640015</v>
      </c>
      <c r="T98" s="68"/>
      <c r="U98" s="59"/>
      <c r="V98" s="10"/>
      <c r="W98" s="10"/>
      <c r="X98" s="10"/>
      <c r="Y98" s="10"/>
      <c r="Z98" s="10"/>
    </row>
    <row r="99" spans="1:26" ht="12.75" customHeight="1">
      <c r="A99" s="10"/>
      <c r="B99" s="12" t="s">
        <v>120</v>
      </c>
      <c r="C99" s="66">
        <f>'Subp. Ventas y Cobros'!C99</f>
        <v>3188.8098000000023</v>
      </c>
      <c r="D99" s="46">
        <f>C99*'Datos ajustados'!$H$6</f>
        <v>19770620.760000013</v>
      </c>
      <c r="E99" s="46">
        <f>D99*'Hoja de datos'!$C$13</f>
        <v>4151830.3596000024</v>
      </c>
      <c r="F99" s="67">
        <f t="shared" si="24"/>
        <v>23922451.119600017</v>
      </c>
      <c r="G99" s="68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67">
        <f>F99</f>
        <v>23922451.119600017</v>
      </c>
      <c r="S99" s="69">
        <f t="shared" si="23"/>
        <v>23922451.119600017</v>
      </c>
      <c r="T99" s="68"/>
      <c r="U99" s="59"/>
      <c r="V99" s="10"/>
      <c r="W99" s="10"/>
      <c r="X99" s="10"/>
      <c r="Y99" s="10"/>
      <c r="Z99" s="10"/>
    </row>
    <row r="100" spans="1:26" ht="12.75" customHeight="1">
      <c r="A100" s="10"/>
      <c r="B100" s="12" t="s">
        <v>121</v>
      </c>
      <c r="C100" s="66">
        <f>'Subp. Ventas y Cobros'!C100</f>
        <v>3188.8098000000023</v>
      </c>
      <c r="D100" s="46">
        <f>C100*'Datos ajustados'!$H$6</f>
        <v>19770620.760000013</v>
      </c>
      <c r="E100" s="46">
        <f>D100*'Hoja de datos'!$C$13</f>
        <v>4151830.3596000024</v>
      </c>
      <c r="F100" s="67">
        <f t="shared" si="24"/>
        <v>23922451.119600017</v>
      </c>
      <c r="G100" s="68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67"/>
      <c r="S100" s="69">
        <f t="shared" si="23"/>
        <v>0</v>
      </c>
      <c r="T100" s="68">
        <f>F100</f>
        <v>23922451.119600017</v>
      </c>
      <c r="U100" s="59"/>
      <c r="V100" s="10"/>
      <c r="W100" s="10"/>
      <c r="X100" s="10"/>
      <c r="Y100" s="10"/>
      <c r="Z100" s="10"/>
    </row>
    <row r="101" spans="1:26" ht="12.75" customHeight="1">
      <c r="A101" s="39"/>
      <c r="B101" s="40" t="s">
        <v>92</v>
      </c>
      <c r="C101" s="71">
        <f>'Datos ajustados'!H10</f>
        <v>31888.09800000002</v>
      </c>
      <c r="D101" s="72">
        <f t="shared" ref="D101:F101" si="25">SUM(D89:D100)</f>
        <v>197706207.60000014</v>
      </c>
      <c r="E101" s="72">
        <f t="shared" si="25"/>
        <v>41518303.596000023</v>
      </c>
      <c r="F101" s="72">
        <f t="shared" si="25"/>
        <v>239224511.19600016</v>
      </c>
      <c r="G101" s="72">
        <f>SUM(G88:G100)</f>
        <v>19331273.632000014</v>
      </c>
      <c r="H101" s="72">
        <f t="shared" ref="H101:R101" si="26">SUM(H89:H100)</f>
        <v>16745715.783720013</v>
      </c>
      <c r="I101" s="72">
        <f t="shared" si="26"/>
        <v>16745715.783720013</v>
      </c>
      <c r="J101" s="72">
        <f t="shared" si="26"/>
        <v>16745715.783720013</v>
      </c>
      <c r="K101" s="72">
        <f t="shared" si="26"/>
        <v>19137960.89568001</v>
      </c>
      <c r="L101" s="72">
        <f t="shared" si="26"/>
        <v>19137960.89568001</v>
      </c>
      <c r="M101" s="72">
        <f t="shared" si="26"/>
        <v>19137960.89568001</v>
      </c>
      <c r="N101" s="72">
        <f t="shared" si="26"/>
        <v>19137960.89568001</v>
      </c>
      <c r="O101" s="72">
        <f t="shared" si="26"/>
        <v>21530206.007640015</v>
      </c>
      <c r="P101" s="72">
        <f t="shared" si="26"/>
        <v>21530206.007640015</v>
      </c>
      <c r="Q101" s="72">
        <f t="shared" si="26"/>
        <v>21530206.007640015</v>
      </c>
      <c r="R101" s="72">
        <f t="shared" si="26"/>
        <v>23922451.119600017</v>
      </c>
      <c r="S101" s="72">
        <f t="shared" ref="S101:T101" si="27">SUM(S88:S100)</f>
        <v>234633333.70840016</v>
      </c>
      <c r="T101" s="72">
        <f t="shared" si="27"/>
        <v>23922451.119600017</v>
      </c>
      <c r="U101" s="60"/>
      <c r="V101" s="39"/>
      <c r="W101" s="39"/>
      <c r="X101" s="39"/>
      <c r="Y101" s="39"/>
      <c r="Z101" s="39"/>
    </row>
    <row r="102" spans="1:26" ht="12.75" customHeight="1">
      <c r="A102" s="10"/>
      <c r="B102" s="10"/>
      <c r="C102" s="58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59"/>
      <c r="V102" s="10"/>
      <c r="W102" s="10"/>
      <c r="X102" s="10"/>
      <c r="Y102" s="10"/>
      <c r="Z102" s="10"/>
    </row>
    <row r="103" spans="1:26" ht="12.75" customHeight="1">
      <c r="A103" s="10"/>
      <c r="B103" s="127" t="s">
        <v>131</v>
      </c>
      <c r="C103" s="129"/>
      <c r="D103" s="129"/>
      <c r="E103" s="129"/>
      <c r="F103" s="141"/>
      <c r="G103" s="142" t="s">
        <v>132</v>
      </c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8"/>
      <c r="U103" s="59"/>
      <c r="V103" s="10"/>
      <c r="W103" s="10"/>
      <c r="X103" s="10"/>
      <c r="Y103" s="10"/>
      <c r="Z103" s="10"/>
    </row>
    <row r="104" spans="1:26" ht="12.75" customHeight="1">
      <c r="A104" s="10"/>
      <c r="B104" s="47" t="s">
        <v>21</v>
      </c>
      <c r="C104" s="62" t="s">
        <v>107</v>
      </c>
      <c r="D104" s="47" t="s">
        <v>108</v>
      </c>
      <c r="E104" s="47" t="s">
        <v>133</v>
      </c>
      <c r="F104" s="63" t="s">
        <v>92</v>
      </c>
      <c r="G104" s="64" t="s">
        <v>110</v>
      </c>
      <c r="H104" s="47" t="s">
        <v>111</v>
      </c>
      <c r="I104" s="47" t="s">
        <v>112</v>
      </c>
      <c r="J104" s="47" t="s">
        <v>113</v>
      </c>
      <c r="K104" s="47" t="s">
        <v>114</v>
      </c>
      <c r="L104" s="47" t="s">
        <v>115</v>
      </c>
      <c r="M104" s="47" t="s">
        <v>116</v>
      </c>
      <c r="N104" s="47" t="s">
        <v>117</v>
      </c>
      <c r="O104" s="47" t="s">
        <v>118</v>
      </c>
      <c r="P104" s="47" t="s">
        <v>119</v>
      </c>
      <c r="Q104" s="47" t="s">
        <v>120</v>
      </c>
      <c r="R104" s="63" t="s">
        <v>121</v>
      </c>
      <c r="S104" s="65" t="s">
        <v>92</v>
      </c>
      <c r="T104" s="64" t="s">
        <v>122</v>
      </c>
      <c r="U104" s="59"/>
      <c r="V104" s="10"/>
      <c r="W104" s="10"/>
      <c r="X104" s="10"/>
      <c r="Y104" s="10"/>
      <c r="Z104" s="10"/>
    </row>
    <row r="105" spans="1:26" ht="12.75" customHeight="1">
      <c r="A105" s="10"/>
      <c r="B105" s="73" t="s">
        <v>128</v>
      </c>
      <c r="C105" s="74"/>
      <c r="D105" s="75"/>
      <c r="E105" s="75"/>
      <c r="F105" s="76"/>
      <c r="G105" s="77">
        <f>T100</f>
        <v>23922451.119600017</v>
      </c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78"/>
      <c r="S105" s="69">
        <f t="shared" ref="S105:S117" si="28">SUM(G105:R105)</f>
        <v>23922451.119600017</v>
      </c>
      <c r="T105" s="79"/>
      <c r="U105" s="59"/>
      <c r="V105" s="10"/>
      <c r="W105" s="10"/>
      <c r="X105" s="10"/>
      <c r="Y105" s="10"/>
      <c r="Z105" s="10"/>
    </row>
    <row r="106" spans="1:26" ht="12.75" customHeight="1">
      <c r="A106" s="10"/>
      <c r="B106" s="12" t="s">
        <v>110</v>
      </c>
      <c r="C106" s="66">
        <f>'Subp. Ventas y Cobros'!C106</f>
        <v>2728.2039400000021</v>
      </c>
      <c r="D106" s="46">
        <f>C106*'Datos ajustados'!$I$6</f>
        <v>16914864.428000014</v>
      </c>
      <c r="E106" s="46">
        <f>D106*'Hoja de datos'!$C$13</f>
        <v>3552121.5298800031</v>
      </c>
      <c r="F106" s="67">
        <f t="shared" ref="F106:F117" si="29">SUM(D106:E106)</f>
        <v>20466985.957880016</v>
      </c>
      <c r="G106" s="68"/>
      <c r="H106" s="46">
        <f>F106</f>
        <v>20466985.957880016</v>
      </c>
      <c r="I106" s="46"/>
      <c r="J106" s="46"/>
      <c r="K106" s="46"/>
      <c r="L106" s="46"/>
      <c r="M106" s="46"/>
      <c r="N106" s="46"/>
      <c r="O106" s="46"/>
      <c r="P106" s="46"/>
      <c r="Q106" s="46"/>
      <c r="R106" s="67"/>
      <c r="S106" s="69">
        <f t="shared" si="28"/>
        <v>20466985.957880016</v>
      </c>
      <c r="T106" s="68"/>
      <c r="U106" s="59"/>
      <c r="V106" s="10"/>
      <c r="W106" s="10"/>
      <c r="X106" s="10"/>
      <c r="Y106" s="10"/>
      <c r="Z106" s="10"/>
    </row>
    <row r="107" spans="1:26" ht="12.75" customHeight="1">
      <c r="A107" s="10"/>
      <c r="B107" s="12" t="s">
        <v>111</v>
      </c>
      <c r="C107" s="66">
        <f>'Subp. Ventas y Cobros'!C107</f>
        <v>2728.2039400000021</v>
      </c>
      <c r="D107" s="46">
        <f>C107*'Datos ajustados'!$I$6</f>
        <v>16914864.428000014</v>
      </c>
      <c r="E107" s="46">
        <f>D107*'Hoja de datos'!$C$13</f>
        <v>3552121.5298800031</v>
      </c>
      <c r="F107" s="67">
        <f t="shared" si="29"/>
        <v>20466985.957880016</v>
      </c>
      <c r="G107" s="68"/>
      <c r="H107" s="46"/>
      <c r="I107" s="46">
        <f>F107</f>
        <v>20466985.957880016</v>
      </c>
      <c r="J107" s="46"/>
      <c r="K107" s="46"/>
      <c r="L107" s="46"/>
      <c r="M107" s="46"/>
      <c r="N107" s="46"/>
      <c r="O107" s="46"/>
      <c r="P107" s="46"/>
      <c r="Q107" s="46"/>
      <c r="R107" s="67"/>
      <c r="S107" s="69">
        <f t="shared" si="28"/>
        <v>20466985.957880016</v>
      </c>
      <c r="T107" s="68"/>
      <c r="U107" s="59"/>
      <c r="V107" s="10"/>
      <c r="W107" s="10"/>
      <c r="X107" s="10"/>
      <c r="Y107" s="10"/>
      <c r="Z107" s="10"/>
    </row>
    <row r="108" spans="1:26" ht="12.75" customHeight="1">
      <c r="A108" s="10"/>
      <c r="B108" s="12" t="s">
        <v>112</v>
      </c>
      <c r="C108" s="66">
        <f>'Subp. Ventas y Cobros'!C108</f>
        <v>2728.2039400000021</v>
      </c>
      <c r="D108" s="46">
        <f>C108*'Datos ajustados'!$I$6</f>
        <v>16914864.428000014</v>
      </c>
      <c r="E108" s="46">
        <f>D108*'Hoja de datos'!$C$13</f>
        <v>3552121.5298800031</v>
      </c>
      <c r="F108" s="67">
        <f t="shared" si="29"/>
        <v>20466985.957880016</v>
      </c>
      <c r="G108" s="68"/>
      <c r="H108" s="46"/>
      <c r="I108" s="46"/>
      <c r="J108" s="46">
        <f>F108</f>
        <v>20466985.957880016</v>
      </c>
      <c r="K108" s="46"/>
      <c r="L108" s="46"/>
      <c r="M108" s="46"/>
      <c r="N108" s="46"/>
      <c r="O108" s="46"/>
      <c r="P108" s="46"/>
      <c r="Q108" s="46"/>
      <c r="R108" s="67"/>
      <c r="S108" s="69">
        <f t="shared" si="28"/>
        <v>20466985.957880016</v>
      </c>
      <c r="T108" s="68"/>
      <c r="U108" s="59"/>
      <c r="V108" s="10"/>
      <c r="W108" s="10"/>
      <c r="X108" s="10"/>
      <c r="Y108" s="10"/>
      <c r="Z108" s="10"/>
    </row>
    <row r="109" spans="1:26" ht="12.75" customHeight="1">
      <c r="A109" s="10"/>
      <c r="B109" s="12" t="s">
        <v>113</v>
      </c>
      <c r="C109" s="66">
        <f>'Subp. Ventas y Cobros'!C109</f>
        <v>3117.9473600000019</v>
      </c>
      <c r="D109" s="46">
        <f>C109*'Datos ajustados'!$I$6</f>
        <v>19331273.63200001</v>
      </c>
      <c r="E109" s="46">
        <f>D109*'Hoja de datos'!$C$13</f>
        <v>4059567.462720002</v>
      </c>
      <c r="F109" s="67">
        <f t="shared" si="29"/>
        <v>23390841.094720013</v>
      </c>
      <c r="G109" s="68"/>
      <c r="H109" s="46"/>
      <c r="I109" s="46"/>
      <c r="J109" s="46"/>
      <c r="K109" s="46">
        <f>F109</f>
        <v>23390841.094720013</v>
      </c>
      <c r="L109" s="46"/>
      <c r="M109" s="46"/>
      <c r="N109" s="46"/>
      <c r="O109" s="46"/>
      <c r="P109" s="46"/>
      <c r="Q109" s="46"/>
      <c r="R109" s="67"/>
      <c r="S109" s="69">
        <f t="shared" si="28"/>
        <v>23390841.094720013</v>
      </c>
      <c r="T109" s="68"/>
      <c r="U109" s="59"/>
      <c r="V109" s="10"/>
      <c r="W109" s="10"/>
      <c r="X109" s="10"/>
      <c r="Y109" s="10"/>
      <c r="Z109" s="10"/>
    </row>
    <row r="110" spans="1:26" ht="12.75" customHeight="1">
      <c r="A110" s="10"/>
      <c r="B110" s="12" t="s">
        <v>114</v>
      </c>
      <c r="C110" s="66">
        <f>'Subp. Ventas y Cobros'!C110</f>
        <v>3117.9473600000019</v>
      </c>
      <c r="D110" s="46">
        <f>C110*'Datos ajustados'!$I$6</f>
        <v>19331273.63200001</v>
      </c>
      <c r="E110" s="46">
        <f>D110*'Hoja de datos'!$C$13</f>
        <v>4059567.462720002</v>
      </c>
      <c r="F110" s="67">
        <f t="shared" si="29"/>
        <v>23390841.094720013</v>
      </c>
      <c r="G110" s="68"/>
      <c r="H110" s="46"/>
      <c r="I110" s="46"/>
      <c r="J110" s="46"/>
      <c r="K110" s="46"/>
      <c r="L110" s="46">
        <f>F110</f>
        <v>23390841.094720013</v>
      </c>
      <c r="M110" s="46"/>
      <c r="N110" s="46"/>
      <c r="O110" s="46"/>
      <c r="P110" s="46"/>
      <c r="Q110" s="46"/>
      <c r="R110" s="67"/>
      <c r="S110" s="69">
        <f t="shared" si="28"/>
        <v>23390841.094720013</v>
      </c>
      <c r="T110" s="68"/>
      <c r="U110" s="59"/>
      <c r="V110" s="10"/>
      <c r="W110" s="10"/>
      <c r="X110" s="10"/>
      <c r="Y110" s="10"/>
      <c r="Z110" s="10"/>
    </row>
    <row r="111" spans="1:26" ht="12.75" customHeight="1">
      <c r="A111" s="10"/>
      <c r="B111" s="12" t="s">
        <v>115</v>
      </c>
      <c r="C111" s="66">
        <f>'Subp. Ventas y Cobros'!C111</f>
        <v>3117.9473600000019</v>
      </c>
      <c r="D111" s="46">
        <f>C111*'Datos ajustados'!$I$6</f>
        <v>19331273.63200001</v>
      </c>
      <c r="E111" s="46">
        <f>D111*'Hoja de datos'!$C$13</f>
        <v>4059567.462720002</v>
      </c>
      <c r="F111" s="67">
        <f t="shared" si="29"/>
        <v>23390841.094720013</v>
      </c>
      <c r="G111" s="68"/>
      <c r="H111" s="46"/>
      <c r="I111" s="46"/>
      <c r="J111" s="46"/>
      <c r="K111" s="46"/>
      <c r="L111" s="46"/>
      <c r="M111" s="46">
        <f>F111</f>
        <v>23390841.094720013</v>
      </c>
      <c r="N111" s="46"/>
      <c r="O111" s="46"/>
      <c r="P111" s="46"/>
      <c r="Q111" s="46"/>
      <c r="R111" s="67"/>
      <c r="S111" s="69">
        <f t="shared" si="28"/>
        <v>23390841.094720013</v>
      </c>
      <c r="T111" s="68"/>
      <c r="U111" s="59"/>
      <c r="V111" s="10"/>
      <c r="W111" s="10"/>
      <c r="X111" s="10"/>
      <c r="Y111" s="10"/>
      <c r="Z111" s="10"/>
    </row>
    <row r="112" spans="1:26" ht="12.75" customHeight="1">
      <c r="A112" s="10"/>
      <c r="B112" s="12" t="s">
        <v>116</v>
      </c>
      <c r="C112" s="66">
        <f>'Subp. Ventas y Cobros'!C112</f>
        <v>3117.9473600000019</v>
      </c>
      <c r="D112" s="46">
        <f>C112*'Datos ajustados'!$I$6</f>
        <v>19331273.63200001</v>
      </c>
      <c r="E112" s="46">
        <f>D112*'Hoja de datos'!$C$13</f>
        <v>4059567.462720002</v>
      </c>
      <c r="F112" s="67">
        <f t="shared" si="29"/>
        <v>23390841.094720013</v>
      </c>
      <c r="G112" s="68"/>
      <c r="H112" s="46"/>
      <c r="I112" s="46"/>
      <c r="J112" s="46"/>
      <c r="K112" s="46"/>
      <c r="L112" s="46"/>
      <c r="M112" s="46"/>
      <c r="N112" s="46">
        <f>F112</f>
        <v>23390841.094720013</v>
      </c>
      <c r="O112" s="46"/>
      <c r="P112" s="46"/>
      <c r="Q112" s="46"/>
      <c r="R112" s="67"/>
      <c r="S112" s="69">
        <f t="shared" si="28"/>
        <v>23390841.094720013</v>
      </c>
      <c r="T112" s="68"/>
      <c r="U112" s="59"/>
      <c r="V112" s="10"/>
      <c r="W112" s="10"/>
      <c r="X112" s="10"/>
      <c r="Y112" s="10"/>
      <c r="Z112" s="10"/>
    </row>
    <row r="113" spans="1:26" ht="12.75" customHeight="1">
      <c r="A113" s="10"/>
      <c r="B113" s="12" t="s">
        <v>117</v>
      </c>
      <c r="C113" s="66">
        <f>'Subp. Ventas y Cobros'!C113</f>
        <v>3507.6907800000022</v>
      </c>
      <c r="D113" s="46">
        <f>C113*'Datos ajustados'!$I$6</f>
        <v>21747682.836000014</v>
      </c>
      <c r="E113" s="46">
        <f>D113*'Hoja de datos'!$C$13</f>
        <v>4567013.3955600029</v>
      </c>
      <c r="F113" s="67">
        <f t="shared" si="29"/>
        <v>26314696.231560018</v>
      </c>
      <c r="G113" s="68"/>
      <c r="H113" s="46"/>
      <c r="I113" s="46"/>
      <c r="J113" s="46"/>
      <c r="K113" s="46"/>
      <c r="L113" s="46"/>
      <c r="M113" s="46"/>
      <c r="N113" s="46"/>
      <c r="O113" s="46">
        <f>F113</f>
        <v>26314696.231560018</v>
      </c>
      <c r="P113" s="46"/>
      <c r="Q113" s="46"/>
      <c r="R113" s="67"/>
      <c r="S113" s="69">
        <f t="shared" si="28"/>
        <v>26314696.231560018</v>
      </c>
      <c r="T113" s="68"/>
      <c r="U113" s="59"/>
      <c r="V113" s="10"/>
      <c r="W113" s="10"/>
      <c r="X113" s="10"/>
      <c r="Y113" s="10"/>
      <c r="Z113" s="10"/>
    </row>
    <row r="114" spans="1:26" ht="12.75" customHeight="1">
      <c r="A114" s="10"/>
      <c r="B114" s="12" t="s">
        <v>118</v>
      </c>
      <c r="C114" s="66">
        <f>'Subp. Ventas y Cobros'!C114</f>
        <v>3507.6907800000022</v>
      </c>
      <c r="D114" s="46">
        <f>C114*'Datos ajustados'!$I$6</f>
        <v>21747682.836000014</v>
      </c>
      <c r="E114" s="46">
        <f>D114*'Hoja de datos'!$C$13</f>
        <v>4567013.3955600029</v>
      </c>
      <c r="F114" s="67">
        <f t="shared" si="29"/>
        <v>26314696.231560018</v>
      </c>
      <c r="G114" s="68"/>
      <c r="H114" s="46"/>
      <c r="I114" s="46"/>
      <c r="J114" s="46"/>
      <c r="K114" s="46"/>
      <c r="L114" s="46"/>
      <c r="M114" s="46"/>
      <c r="N114" s="46"/>
      <c r="O114" s="46"/>
      <c r="P114" s="46">
        <f>F114</f>
        <v>26314696.231560018</v>
      </c>
      <c r="Q114" s="46"/>
      <c r="R114" s="67"/>
      <c r="S114" s="69">
        <f t="shared" si="28"/>
        <v>26314696.231560018</v>
      </c>
      <c r="T114" s="68"/>
      <c r="U114" s="59"/>
      <c r="V114" s="10"/>
      <c r="W114" s="10"/>
      <c r="X114" s="10"/>
      <c r="Y114" s="10"/>
      <c r="Z114" s="10"/>
    </row>
    <row r="115" spans="1:26" ht="12.75" customHeight="1">
      <c r="A115" s="10"/>
      <c r="B115" s="12" t="s">
        <v>119</v>
      </c>
      <c r="C115" s="66">
        <f>'Subp. Ventas y Cobros'!C115</f>
        <v>3507.6907800000022</v>
      </c>
      <c r="D115" s="46">
        <f>C115*'Datos ajustados'!$I$6</f>
        <v>21747682.836000014</v>
      </c>
      <c r="E115" s="46">
        <f>D115*'Hoja de datos'!$C$13</f>
        <v>4567013.3955600029</v>
      </c>
      <c r="F115" s="67">
        <f t="shared" si="29"/>
        <v>26314696.231560018</v>
      </c>
      <c r="G115" s="68"/>
      <c r="H115" s="46"/>
      <c r="I115" s="46"/>
      <c r="J115" s="46"/>
      <c r="K115" s="46"/>
      <c r="L115" s="46"/>
      <c r="M115" s="46"/>
      <c r="N115" s="46"/>
      <c r="O115" s="46"/>
      <c r="P115" s="46"/>
      <c r="Q115" s="46">
        <f>F115</f>
        <v>26314696.231560018</v>
      </c>
      <c r="R115" s="67"/>
      <c r="S115" s="69">
        <f t="shared" si="28"/>
        <v>26314696.231560018</v>
      </c>
      <c r="T115" s="68"/>
      <c r="U115" s="59"/>
      <c r="V115" s="10"/>
      <c r="W115" s="10"/>
      <c r="X115" s="10"/>
      <c r="Y115" s="10"/>
      <c r="Z115" s="10"/>
    </row>
    <row r="116" spans="1:26" ht="12.75" customHeight="1">
      <c r="A116" s="10"/>
      <c r="B116" s="12" t="s">
        <v>120</v>
      </c>
      <c r="C116" s="66">
        <f>'Subp. Ventas y Cobros'!C116</f>
        <v>3897.4342000000029</v>
      </c>
      <c r="D116" s="46">
        <f>C116*'Datos ajustados'!$I$6</f>
        <v>24164092.040000018</v>
      </c>
      <c r="E116" s="46">
        <f>D116*'Hoja de datos'!$C$13</f>
        <v>5074459.3284000037</v>
      </c>
      <c r="F116" s="67">
        <f t="shared" si="29"/>
        <v>29238551.368400022</v>
      </c>
      <c r="G116" s="68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67">
        <f>F116</f>
        <v>29238551.368400022</v>
      </c>
      <c r="S116" s="69">
        <f t="shared" si="28"/>
        <v>29238551.368400022</v>
      </c>
      <c r="T116" s="68"/>
      <c r="U116" s="59"/>
      <c r="V116" s="10"/>
      <c r="W116" s="10"/>
      <c r="X116" s="10"/>
      <c r="Y116" s="10"/>
      <c r="Z116" s="10"/>
    </row>
    <row r="117" spans="1:26" ht="12.75" customHeight="1">
      <c r="A117" s="10"/>
      <c r="B117" s="12" t="s">
        <v>121</v>
      </c>
      <c r="C117" s="66">
        <f>'Subp. Ventas y Cobros'!C117</f>
        <v>3897.4342000000029</v>
      </c>
      <c r="D117" s="46">
        <f>C117*'Datos ajustados'!$I$6</f>
        <v>24164092.040000018</v>
      </c>
      <c r="E117" s="46">
        <f>D117*'Hoja de datos'!$C$13</f>
        <v>5074459.3284000037</v>
      </c>
      <c r="F117" s="67">
        <f t="shared" si="29"/>
        <v>29238551.368400022</v>
      </c>
      <c r="G117" s="68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67"/>
      <c r="S117" s="69">
        <f t="shared" si="28"/>
        <v>0</v>
      </c>
      <c r="T117" s="68">
        <f>F117</f>
        <v>29238551.368400022</v>
      </c>
      <c r="U117" s="59"/>
      <c r="V117" s="10"/>
      <c r="W117" s="10"/>
      <c r="X117" s="10"/>
      <c r="Y117" s="10"/>
      <c r="Z117" s="10"/>
    </row>
    <row r="118" spans="1:26" ht="12.75" customHeight="1">
      <c r="A118" s="39"/>
      <c r="B118" s="40" t="s">
        <v>92</v>
      </c>
      <c r="C118" s="71">
        <f>'Datos ajustados'!I10</f>
        <v>38974.342000000026</v>
      </c>
      <c r="D118" s="72">
        <f t="shared" ref="D118:F118" si="30">SUM(D106:D117)</f>
        <v>241640920.40000021</v>
      </c>
      <c r="E118" s="72">
        <f t="shared" si="30"/>
        <v>50744593.284000032</v>
      </c>
      <c r="F118" s="72">
        <f t="shared" si="30"/>
        <v>292385513.68400019</v>
      </c>
      <c r="G118" s="72">
        <f>SUM(G105:G117)</f>
        <v>23922451.119600017</v>
      </c>
      <c r="H118" s="72">
        <f t="shared" ref="H118:R118" si="31">SUM(H106:H117)</f>
        <v>20466985.957880016</v>
      </c>
      <c r="I118" s="72">
        <f t="shared" si="31"/>
        <v>20466985.957880016</v>
      </c>
      <c r="J118" s="72">
        <f t="shared" si="31"/>
        <v>20466985.957880016</v>
      </c>
      <c r="K118" s="72">
        <f t="shared" si="31"/>
        <v>23390841.094720013</v>
      </c>
      <c r="L118" s="72">
        <f t="shared" si="31"/>
        <v>23390841.094720013</v>
      </c>
      <c r="M118" s="72">
        <f t="shared" si="31"/>
        <v>23390841.094720013</v>
      </c>
      <c r="N118" s="72">
        <f t="shared" si="31"/>
        <v>23390841.094720013</v>
      </c>
      <c r="O118" s="72">
        <f t="shared" si="31"/>
        <v>26314696.231560018</v>
      </c>
      <c r="P118" s="72">
        <f t="shared" si="31"/>
        <v>26314696.231560018</v>
      </c>
      <c r="Q118" s="72">
        <f t="shared" si="31"/>
        <v>26314696.231560018</v>
      </c>
      <c r="R118" s="72">
        <f t="shared" si="31"/>
        <v>29238551.368400022</v>
      </c>
      <c r="S118" s="72">
        <f t="shared" ref="S118:T118" si="32">SUM(S105:S117)</f>
        <v>287069413.43520021</v>
      </c>
      <c r="T118" s="72">
        <f t="shared" si="32"/>
        <v>29238551.368400022</v>
      </c>
      <c r="U118" s="60"/>
      <c r="V118" s="39"/>
      <c r="W118" s="39"/>
      <c r="X118" s="39"/>
      <c r="Y118" s="39"/>
      <c r="Z118" s="39"/>
    </row>
    <row r="119" spans="1:26" ht="12.75" customHeight="1">
      <c r="A119" s="10"/>
      <c r="B119" s="10"/>
      <c r="C119" s="58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59"/>
      <c r="V119" s="10"/>
      <c r="W119" s="10"/>
      <c r="X119" s="10"/>
      <c r="Y119" s="10"/>
      <c r="Z119" s="10"/>
    </row>
    <row r="120" spans="1:26" ht="12.75" customHeight="1">
      <c r="A120" s="10"/>
      <c r="B120" s="127" t="s">
        <v>131</v>
      </c>
      <c r="C120" s="129"/>
      <c r="D120" s="129"/>
      <c r="E120" s="129"/>
      <c r="F120" s="141"/>
      <c r="G120" s="142" t="s">
        <v>132</v>
      </c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8"/>
      <c r="U120" s="59"/>
      <c r="V120" s="10"/>
      <c r="W120" s="10"/>
      <c r="X120" s="10"/>
      <c r="Y120" s="10"/>
      <c r="Z120" s="10"/>
    </row>
    <row r="121" spans="1:26" ht="12.75" customHeight="1">
      <c r="A121" s="10"/>
      <c r="B121" s="47" t="s">
        <v>22</v>
      </c>
      <c r="C121" s="62" t="s">
        <v>107</v>
      </c>
      <c r="D121" s="47" t="s">
        <v>108</v>
      </c>
      <c r="E121" s="47" t="s">
        <v>133</v>
      </c>
      <c r="F121" s="63" t="s">
        <v>92</v>
      </c>
      <c r="G121" s="64" t="s">
        <v>110</v>
      </c>
      <c r="H121" s="47" t="s">
        <v>111</v>
      </c>
      <c r="I121" s="47" t="s">
        <v>112</v>
      </c>
      <c r="J121" s="47" t="s">
        <v>113</v>
      </c>
      <c r="K121" s="47" t="s">
        <v>114</v>
      </c>
      <c r="L121" s="47" t="s">
        <v>115</v>
      </c>
      <c r="M121" s="47" t="s">
        <v>116</v>
      </c>
      <c r="N121" s="47" t="s">
        <v>117</v>
      </c>
      <c r="O121" s="47" t="s">
        <v>118</v>
      </c>
      <c r="P121" s="47" t="s">
        <v>119</v>
      </c>
      <c r="Q121" s="47" t="s">
        <v>120</v>
      </c>
      <c r="R121" s="63" t="s">
        <v>121</v>
      </c>
      <c r="S121" s="65" t="s">
        <v>92</v>
      </c>
      <c r="T121" s="64" t="s">
        <v>122</v>
      </c>
      <c r="U121" s="59"/>
      <c r="V121" s="10"/>
      <c r="W121" s="10"/>
      <c r="X121" s="10"/>
      <c r="Y121" s="10"/>
      <c r="Z121" s="10"/>
    </row>
    <row r="122" spans="1:26" ht="12.75" customHeight="1">
      <c r="A122" s="10"/>
      <c r="B122" s="73" t="s">
        <v>129</v>
      </c>
      <c r="C122" s="74"/>
      <c r="D122" s="75"/>
      <c r="E122" s="75"/>
      <c r="F122" s="76"/>
      <c r="G122" s="77">
        <f>T117</f>
        <v>29238551.368400022</v>
      </c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78"/>
      <c r="S122" s="69">
        <f t="shared" ref="S122:S134" si="33">SUM(G122:R122)</f>
        <v>29238551.368400022</v>
      </c>
      <c r="T122" s="79"/>
      <c r="U122" s="59"/>
      <c r="V122" s="10"/>
      <c r="W122" s="10"/>
      <c r="X122" s="10"/>
      <c r="Y122" s="10"/>
      <c r="Z122" s="10"/>
    </row>
    <row r="123" spans="1:26" ht="12.75" customHeight="1">
      <c r="A123" s="10"/>
      <c r="B123" s="12" t="s">
        <v>110</v>
      </c>
      <c r="C123" s="66">
        <f>'Subp. Ventas y Cobros'!C123</f>
        <v>3301.1267674000032</v>
      </c>
      <c r="D123" s="46">
        <f>C123*'Datos ajustados'!$J$6</f>
        <v>20466985.95788002</v>
      </c>
      <c r="E123" s="46">
        <f>D123*'Hoja de datos'!$C$13</f>
        <v>4298067.0511548044</v>
      </c>
      <c r="F123" s="67">
        <f t="shared" ref="F123:F134" si="34">SUM(D123:E123)</f>
        <v>24765053.009034824</v>
      </c>
      <c r="G123" s="68"/>
      <c r="H123" s="46">
        <f>F123</f>
        <v>24765053.009034824</v>
      </c>
      <c r="I123" s="46"/>
      <c r="J123" s="46"/>
      <c r="K123" s="46"/>
      <c r="L123" s="46"/>
      <c r="M123" s="46"/>
      <c r="N123" s="46"/>
      <c r="O123" s="46"/>
      <c r="P123" s="46"/>
      <c r="Q123" s="46"/>
      <c r="R123" s="67"/>
      <c r="S123" s="69">
        <f t="shared" si="33"/>
        <v>24765053.009034824</v>
      </c>
      <c r="T123" s="68"/>
      <c r="U123" s="59"/>
      <c r="V123" s="10"/>
      <c r="W123" s="10"/>
      <c r="X123" s="10"/>
      <c r="Y123" s="10"/>
      <c r="Z123" s="10"/>
    </row>
    <row r="124" spans="1:26" ht="12.75" customHeight="1">
      <c r="A124" s="10"/>
      <c r="B124" s="12" t="s">
        <v>111</v>
      </c>
      <c r="C124" s="66">
        <f>'Subp. Ventas y Cobros'!C124</f>
        <v>3301.1267674000032</v>
      </c>
      <c r="D124" s="46">
        <f>C124*'Datos ajustados'!$J$6</f>
        <v>20466985.95788002</v>
      </c>
      <c r="E124" s="46">
        <f>D124*'Hoja de datos'!$C$13</f>
        <v>4298067.0511548044</v>
      </c>
      <c r="F124" s="67">
        <f t="shared" si="34"/>
        <v>24765053.009034824</v>
      </c>
      <c r="G124" s="68"/>
      <c r="H124" s="46"/>
      <c r="I124" s="46">
        <f>F124</f>
        <v>24765053.009034824</v>
      </c>
      <c r="J124" s="46"/>
      <c r="K124" s="46"/>
      <c r="L124" s="46"/>
      <c r="M124" s="46"/>
      <c r="N124" s="46"/>
      <c r="O124" s="46"/>
      <c r="P124" s="46"/>
      <c r="Q124" s="46"/>
      <c r="R124" s="67"/>
      <c r="S124" s="69">
        <f t="shared" si="33"/>
        <v>24765053.009034824</v>
      </c>
      <c r="T124" s="68"/>
      <c r="U124" s="59"/>
      <c r="V124" s="10"/>
      <c r="W124" s="10"/>
      <c r="X124" s="10"/>
      <c r="Y124" s="10"/>
      <c r="Z124" s="10"/>
    </row>
    <row r="125" spans="1:26" ht="12.75" customHeight="1">
      <c r="A125" s="10"/>
      <c r="B125" s="12" t="s">
        <v>112</v>
      </c>
      <c r="C125" s="66">
        <f>'Subp. Ventas y Cobros'!C125</f>
        <v>3301.1267674000032</v>
      </c>
      <c r="D125" s="46">
        <f>C125*'Datos ajustados'!$J$6</f>
        <v>20466985.95788002</v>
      </c>
      <c r="E125" s="46">
        <f>D125*'Hoja de datos'!$C$13</f>
        <v>4298067.0511548044</v>
      </c>
      <c r="F125" s="67">
        <f t="shared" si="34"/>
        <v>24765053.009034824</v>
      </c>
      <c r="G125" s="68"/>
      <c r="H125" s="46"/>
      <c r="I125" s="46"/>
      <c r="J125" s="46">
        <f>F125</f>
        <v>24765053.009034824</v>
      </c>
      <c r="K125" s="46"/>
      <c r="L125" s="46"/>
      <c r="M125" s="46"/>
      <c r="N125" s="46"/>
      <c r="O125" s="46"/>
      <c r="P125" s="46"/>
      <c r="Q125" s="46"/>
      <c r="R125" s="67"/>
      <c r="S125" s="69">
        <f t="shared" si="33"/>
        <v>24765053.009034824</v>
      </c>
      <c r="T125" s="68"/>
      <c r="U125" s="59"/>
      <c r="V125" s="10"/>
      <c r="W125" s="10"/>
      <c r="X125" s="10"/>
      <c r="Y125" s="10"/>
      <c r="Z125" s="10"/>
    </row>
    <row r="126" spans="1:26" ht="12.75" customHeight="1">
      <c r="A126" s="10"/>
      <c r="B126" s="12" t="s">
        <v>113</v>
      </c>
      <c r="C126" s="66">
        <f>'Subp. Ventas y Cobros'!C126</f>
        <v>3772.7163056000031</v>
      </c>
      <c r="D126" s="46">
        <f>C126*'Datos ajustados'!$J$6</f>
        <v>23390841.094720021</v>
      </c>
      <c r="E126" s="46">
        <f>D126*'Hoja de datos'!$C$13</f>
        <v>4912076.6298912046</v>
      </c>
      <c r="F126" s="67">
        <f t="shared" si="34"/>
        <v>28302917.724611226</v>
      </c>
      <c r="G126" s="68"/>
      <c r="H126" s="46"/>
      <c r="I126" s="46"/>
      <c r="J126" s="46"/>
      <c r="K126" s="46">
        <f>F126</f>
        <v>28302917.724611226</v>
      </c>
      <c r="L126" s="46"/>
      <c r="M126" s="46"/>
      <c r="N126" s="46"/>
      <c r="O126" s="46"/>
      <c r="P126" s="46"/>
      <c r="Q126" s="46"/>
      <c r="R126" s="67"/>
      <c r="S126" s="69">
        <f t="shared" si="33"/>
        <v>28302917.724611226</v>
      </c>
      <c r="T126" s="68"/>
      <c r="U126" s="59"/>
      <c r="V126" s="10"/>
      <c r="W126" s="10"/>
      <c r="X126" s="10"/>
      <c r="Y126" s="10"/>
      <c r="Z126" s="10"/>
    </row>
    <row r="127" spans="1:26" ht="12.75" customHeight="1">
      <c r="A127" s="10"/>
      <c r="B127" s="12" t="s">
        <v>114</v>
      </c>
      <c r="C127" s="66">
        <f>'Subp. Ventas y Cobros'!C127</f>
        <v>3772.7163056000031</v>
      </c>
      <c r="D127" s="46">
        <f>C127*'Datos ajustados'!$J$6</f>
        <v>23390841.094720021</v>
      </c>
      <c r="E127" s="46">
        <f>D127*'Hoja de datos'!$C$13</f>
        <v>4912076.6298912046</v>
      </c>
      <c r="F127" s="67">
        <f t="shared" si="34"/>
        <v>28302917.724611226</v>
      </c>
      <c r="G127" s="68"/>
      <c r="H127" s="46"/>
      <c r="I127" s="46"/>
      <c r="J127" s="46"/>
      <c r="K127" s="46"/>
      <c r="L127" s="46">
        <f>F127</f>
        <v>28302917.724611226</v>
      </c>
      <c r="M127" s="46"/>
      <c r="N127" s="46"/>
      <c r="O127" s="46"/>
      <c r="P127" s="46"/>
      <c r="Q127" s="46"/>
      <c r="R127" s="67"/>
      <c r="S127" s="69">
        <f t="shared" si="33"/>
        <v>28302917.724611226</v>
      </c>
      <c r="T127" s="68"/>
      <c r="U127" s="59"/>
      <c r="V127" s="10"/>
      <c r="W127" s="10"/>
      <c r="X127" s="10"/>
      <c r="Y127" s="10"/>
      <c r="Z127" s="10"/>
    </row>
    <row r="128" spans="1:26" ht="12.75" customHeight="1">
      <c r="A128" s="10"/>
      <c r="B128" s="12" t="s">
        <v>115</v>
      </c>
      <c r="C128" s="66">
        <f>'Subp. Ventas y Cobros'!C128</f>
        <v>3772.7163056000031</v>
      </c>
      <c r="D128" s="46">
        <f>C128*'Datos ajustados'!$J$6</f>
        <v>23390841.094720021</v>
      </c>
      <c r="E128" s="46">
        <f>D128*'Hoja de datos'!$C$13</f>
        <v>4912076.6298912046</v>
      </c>
      <c r="F128" s="67">
        <f t="shared" si="34"/>
        <v>28302917.724611226</v>
      </c>
      <c r="G128" s="68"/>
      <c r="H128" s="46"/>
      <c r="I128" s="46"/>
      <c r="J128" s="46"/>
      <c r="K128" s="46"/>
      <c r="L128" s="46"/>
      <c r="M128" s="46">
        <f>F128</f>
        <v>28302917.724611226</v>
      </c>
      <c r="N128" s="46"/>
      <c r="O128" s="46"/>
      <c r="P128" s="46"/>
      <c r="Q128" s="46"/>
      <c r="R128" s="67"/>
      <c r="S128" s="69">
        <f t="shared" si="33"/>
        <v>28302917.724611226</v>
      </c>
      <c r="T128" s="68"/>
      <c r="U128" s="59"/>
      <c r="V128" s="10"/>
      <c r="W128" s="10"/>
      <c r="X128" s="10"/>
      <c r="Y128" s="10"/>
      <c r="Z128" s="10"/>
    </row>
    <row r="129" spans="1:26" ht="12.75" customHeight="1">
      <c r="A129" s="10"/>
      <c r="B129" s="12" t="s">
        <v>116</v>
      </c>
      <c r="C129" s="66">
        <f>'Subp. Ventas y Cobros'!C129</f>
        <v>3772.7163056000031</v>
      </c>
      <c r="D129" s="46">
        <f>C129*'Datos ajustados'!$J$6</f>
        <v>23390841.094720021</v>
      </c>
      <c r="E129" s="46">
        <f>D129*'Hoja de datos'!$C$13</f>
        <v>4912076.6298912046</v>
      </c>
      <c r="F129" s="67">
        <f t="shared" si="34"/>
        <v>28302917.724611226</v>
      </c>
      <c r="G129" s="68"/>
      <c r="H129" s="46"/>
      <c r="I129" s="46"/>
      <c r="J129" s="46"/>
      <c r="K129" s="46"/>
      <c r="L129" s="46"/>
      <c r="M129" s="46"/>
      <c r="N129" s="46">
        <f>F129</f>
        <v>28302917.724611226</v>
      </c>
      <c r="O129" s="46"/>
      <c r="P129" s="46"/>
      <c r="Q129" s="46"/>
      <c r="R129" s="67"/>
      <c r="S129" s="69">
        <f t="shared" si="33"/>
        <v>28302917.724611226</v>
      </c>
      <c r="T129" s="68"/>
      <c r="U129" s="59"/>
      <c r="V129" s="10"/>
      <c r="W129" s="10"/>
      <c r="X129" s="10"/>
      <c r="Y129" s="10"/>
      <c r="Z129" s="10"/>
    </row>
    <row r="130" spans="1:26" ht="12.75" customHeight="1">
      <c r="A130" s="10"/>
      <c r="B130" s="12" t="s">
        <v>117</v>
      </c>
      <c r="C130" s="66">
        <f>'Subp. Ventas y Cobros'!C130</f>
        <v>4244.3058438000035</v>
      </c>
      <c r="D130" s="46">
        <f>C130*'Datos ajustados'!$J$6</f>
        <v>26314696.231560022</v>
      </c>
      <c r="E130" s="46">
        <f>D130*'Hoja de datos'!$C$13</f>
        <v>5526086.2086276039</v>
      </c>
      <c r="F130" s="67">
        <f t="shared" si="34"/>
        <v>31840782.440187626</v>
      </c>
      <c r="G130" s="68"/>
      <c r="H130" s="46"/>
      <c r="I130" s="46"/>
      <c r="J130" s="46"/>
      <c r="K130" s="46"/>
      <c r="L130" s="46"/>
      <c r="M130" s="46"/>
      <c r="N130" s="46"/>
      <c r="O130" s="46">
        <f>F130</f>
        <v>31840782.440187626</v>
      </c>
      <c r="P130" s="46"/>
      <c r="Q130" s="46"/>
      <c r="R130" s="67"/>
      <c r="S130" s="69">
        <f t="shared" si="33"/>
        <v>31840782.440187626</v>
      </c>
      <c r="T130" s="68"/>
      <c r="U130" s="59"/>
      <c r="V130" s="10"/>
      <c r="W130" s="10"/>
      <c r="X130" s="10"/>
      <c r="Y130" s="10"/>
      <c r="Z130" s="10"/>
    </row>
    <row r="131" spans="1:26" ht="12.75" customHeight="1">
      <c r="A131" s="10"/>
      <c r="B131" s="12" t="s">
        <v>118</v>
      </c>
      <c r="C131" s="66">
        <f>'Subp. Ventas y Cobros'!C131</f>
        <v>4244.3058438000035</v>
      </c>
      <c r="D131" s="46">
        <f>C131*'Datos ajustados'!$J$6</f>
        <v>26314696.231560022</v>
      </c>
      <c r="E131" s="46">
        <f>D131*'Hoja de datos'!$C$13</f>
        <v>5526086.2086276039</v>
      </c>
      <c r="F131" s="67">
        <f t="shared" si="34"/>
        <v>31840782.440187626</v>
      </c>
      <c r="G131" s="68"/>
      <c r="H131" s="46"/>
      <c r="I131" s="46"/>
      <c r="J131" s="46"/>
      <c r="K131" s="46"/>
      <c r="L131" s="46"/>
      <c r="M131" s="46"/>
      <c r="N131" s="46"/>
      <c r="O131" s="46"/>
      <c r="P131" s="46">
        <f>F131</f>
        <v>31840782.440187626</v>
      </c>
      <c r="Q131" s="46"/>
      <c r="R131" s="67"/>
      <c r="S131" s="69">
        <f t="shared" si="33"/>
        <v>31840782.440187626</v>
      </c>
      <c r="T131" s="68"/>
      <c r="U131" s="59"/>
      <c r="V131" s="10"/>
      <c r="W131" s="10"/>
      <c r="X131" s="10"/>
      <c r="Y131" s="10"/>
      <c r="Z131" s="10"/>
    </row>
    <row r="132" spans="1:26" ht="12.75" customHeight="1">
      <c r="A132" s="10"/>
      <c r="B132" s="12" t="s">
        <v>119</v>
      </c>
      <c r="C132" s="66">
        <f>'Subp. Ventas y Cobros'!C132</f>
        <v>4244.3058438000035</v>
      </c>
      <c r="D132" s="46">
        <f>C132*'Datos ajustados'!$J$6</f>
        <v>26314696.231560022</v>
      </c>
      <c r="E132" s="46">
        <f>D132*'Hoja de datos'!$C$13</f>
        <v>5526086.2086276039</v>
      </c>
      <c r="F132" s="67">
        <f t="shared" si="34"/>
        <v>31840782.440187626</v>
      </c>
      <c r="G132" s="68"/>
      <c r="H132" s="46"/>
      <c r="I132" s="46"/>
      <c r="J132" s="46"/>
      <c r="K132" s="46"/>
      <c r="L132" s="46"/>
      <c r="M132" s="46"/>
      <c r="N132" s="46"/>
      <c r="O132" s="46"/>
      <c r="P132" s="46"/>
      <c r="Q132" s="46">
        <f>F132</f>
        <v>31840782.440187626</v>
      </c>
      <c r="R132" s="67"/>
      <c r="S132" s="69">
        <f t="shared" si="33"/>
        <v>31840782.440187626</v>
      </c>
      <c r="T132" s="68"/>
      <c r="U132" s="59"/>
      <c r="V132" s="10"/>
      <c r="W132" s="10"/>
      <c r="X132" s="10"/>
      <c r="Y132" s="10"/>
      <c r="Z132" s="10"/>
    </row>
    <row r="133" spans="1:26" ht="12.75" customHeight="1">
      <c r="A133" s="10"/>
      <c r="B133" s="12" t="s">
        <v>120</v>
      </c>
      <c r="C133" s="66">
        <f>'Subp. Ventas y Cobros'!C133</f>
        <v>4715.8953820000042</v>
      </c>
      <c r="D133" s="46">
        <f>C133*'Datos ajustados'!$J$6</f>
        <v>29238551.368400026</v>
      </c>
      <c r="E133" s="46">
        <f>D133*'Hoja de datos'!$C$13</f>
        <v>6140095.7873640051</v>
      </c>
      <c r="F133" s="67">
        <f t="shared" si="34"/>
        <v>35378647.155764028</v>
      </c>
      <c r="G133" s="68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67">
        <f>F133</f>
        <v>35378647.155764028</v>
      </c>
      <c r="S133" s="69">
        <f t="shared" si="33"/>
        <v>35378647.155764028</v>
      </c>
      <c r="T133" s="68"/>
      <c r="U133" s="59"/>
      <c r="V133" s="10"/>
      <c r="W133" s="10"/>
      <c r="X133" s="10"/>
      <c r="Y133" s="10"/>
      <c r="Z133" s="10"/>
    </row>
    <row r="134" spans="1:26" ht="12.75" customHeight="1">
      <c r="A134" s="10"/>
      <c r="B134" s="12" t="s">
        <v>121</v>
      </c>
      <c r="C134" s="66">
        <f>'Subp. Ventas y Cobros'!C134</f>
        <v>4715.8953820000042</v>
      </c>
      <c r="D134" s="46">
        <f>C134*'Datos ajustados'!$J$6</f>
        <v>29238551.368400026</v>
      </c>
      <c r="E134" s="46">
        <f>D134*'Hoja de datos'!$C$13</f>
        <v>6140095.7873640051</v>
      </c>
      <c r="F134" s="67">
        <f t="shared" si="34"/>
        <v>35378647.155764028</v>
      </c>
      <c r="G134" s="68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67"/>
      <c r="S134" s="69">
        <f t="shared" si="33"/>
        <v>0</v>
      </c>
      <c r="T134" s="68">
        <f>F134</f>
        <v>35378647.155764028</v>
      </c>
      <c r="U134" s="59"/>
      <c r="V134" s="10"/>
      <c r="W134" s="10"/>
      <c r="X134" s="10"/>
      <c r="Y134" s="10"/>
      <c r="Z134" s="10"/>
    </row>
    <row r="135" spans="1:26" ht="12.75" customHeight="1">
      <c r="A135" s="39"/>
      <c r="B135" s="40" t="s">
        <v>92</v>
      </c>
      <c r="C135" s="71">
        <f>'Datos ajustados'!J10</f>
        <v>47158.953820000039</v>
      </c>
      <c r="D135" s="72">
        <f t="shared" ref="D135:F135" si="35">SUM(D123:D134)</f>
        <v>292385513.68400025</v>
      </c>
      <c r="E135" s="72">
        <f t="shared" si="35"/>
        <v>61400957.87364006</v>
      </c>
      <c r="F135" s="72">
        <f t="shared" si="35"/>
        <v>353786471.55764031</v>
      </c>
      <c r="G135" s="72">
        <f>SUM(G122:G134)</f>
        <v>29238551.368400022</v>
      </c>
      <c r="H135" s="72">
        <f t="shared" ref="H135:R135" si="36">SUM(H123:H134)</f>
        <v>24765053.009034824</v>
      </c>
      <c r="I135" s="72">
        <f t="shared" si="36"/>
        <v>24765053.009034824</v>
      </c>
      <c r="J135" s="72">
        <f t="shared" si="36"/>
        <v>24765053.009034824</v>
      </c>
      <c r="K135" s="72">
        <f t="shared" si="36"/>
        <v>28302917.724611226</v>
      </c>
      <c r="L135" s="72">
        <f t="shared" si="36"/>
        <v>28302917.724611226</v>
      </c>
      <c r="M135" s="72">
        <f t="shared" si="36"/>
        <v>28302917.724611226</v>
      </c>
      <c r="N135" s="72">
        <f t="shared" si="36"/>
        <v>28302917.724611226</v>
      </c>
      <c r="O135" s="72">
        <f t="shared" si="36"/>
        <v>31840782.440187626</v>
      </c>
      <c r="P135" s="72">
        <f t="shared" si="36"/>
        <v>31840782.440187626</v>
      </c>
      <c r="Q135" s="72">
        <f t="shared" si="36"/>
        <v>31840782.440187626</v>
      </c>
      <c r="R135" s="72">
        <f t="shared" si="36"/>
        <v>35378647.155764028</v>
      </c>
      <c r="S135" s="72">
        <f t="shared" ref="S135:T135" si="37">SUM(S122:S134)</f>
        <v>347646375.77027631</v>
      </c>
      <c r="T135" s="72">
        <f t="shared" si="37"/>
        <v>35378647.155764028</v>
      </c>
      <c r="U135" s="60"/>
      <c r="V135" s="39"/>
      <c r="W135" s="39"/>
      <c r="X135" s="39"/>
      <c r="Y135" s="39"/>
      <c r="Z135" s="39"/>
    </row>
    <row r="136" spans="1:26" ht="12.75" customHeight="1">
      <c r="A136" s="10"/>
      <c r="B136" s="10"/>
      <c r="C136" s="58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59"/>
      <c r="V136" s="10"/>
      <c r="W136" s="10"/>
      <c r="X136" s="10"/>
      <c r="Y136" s="10"/>
      <c r="Z136" s="10"/>
    </row>
    <row r="137" spans="1:26" ht="12.75" customHeight="1">
      <c r="A137" s="10"/>
      <c r="B137" s="127" t="s">
        <v>131</v>
      </c>
      <c r="C137" s="129"/>
      <c r="D137" s="129"/>
      <c r="E137" s="129"/>
      <c r="F137" s="141"/>
      <c r="G137" s="142" t="s">
        <v>132</v>
      </c>
      <c r="H137" s="129"/>
      <c r="I137" s="129"/>
      <c r="J137" s="129"/>
      <c r="K137" s="129"/>
      <c r="L137" s="129"/>
      <c r="M137" s="129"/>
      <c r="N137" s="129"/>
      <c r="O137" s="129"/>
      <c r="P137" s="128"/>
      <c r="Q137" s="10"/>
      <c r="R137" s="10"/>
      <c r="S137" s="10"/>
      <c r="T137" s="10"/>
      <c r="U137" s="59"/>
      <c r="V137" s="10"/>
      <c r="W137" s="10"/>
      <c r="X137" s="10"/>
      <c r="Y137" s="10"/>
      <c r="Z137" s="10"/>
    </row>
    <row r="138" spans="1:26" ht="12.75" customHeight="1">
      <c r="A138" s="10"/>
      <c r="B138" s="47" t="s">
        <v>130</v>
      </c>
      <c r="C138" s="62" t="s">
        <v>107</v>
      </c>
      <c r="D138" s="47" t="s">
        <v>108</v>
      </c>
      <c r="E138" s="47" t="s">
        <v>133</v>
      </c>
      <c r="F138" s="63" t="s">
        <v>92</v>
      </c>
      <c r="G138" s="64" t="s">
        <v>15</v>
      </c>
      <c r="H138" s="47" t="s">
        <v>16</v>
      </c>
      <c r="I138" s="47" t="s">
        <v>17</v>
      </c>
      <c r="J138" s="47" t="s">
        <v>18</v>
      </c>
      <c r="K138" s="47" t="s">
        <v>19</v>
      </c>
      <c r="L138" s="47" t="s">
        <v>20</v>
      </c>
      <c r="M138" s="47" t="s">
        <v>21</v>
      </c>
      <c r="N138" s="80" t="s">
        <v>22</v>
      </c>
      <c r="O138" s="65" t="s">
        <v>92</v>
      </c>
      <c r="P138" s="64" t="s">
        <v>122</v>
      </c>
      <c r="Q138" s="10"/>
      <c r="R138" s="10"/>
      <c r="S138" s="10"/>
      <c r="T138" s="10"/>
      <c r="U138" s="59"/>
      <c r="V138" s="10"/>
      <c r="W138" s="10"/>
      <c r="X138" s="10"/>
      <c r="Y138" s="10"/>
      <c r="Z138" s="10"/>
    </row>
    <row r="139" spans="1:26" ht="12.75" customHeight="1">
      <c r="A139" s="10"/>
      <c r="B139" s="57" t="s">
        <v>15</v>
      </c>
      <c r="C139" s="81">
        <f t="shared" ref="C139:D139" si="38">C16</f>
        <v>3300</v>
      </c>
      <c r="D139" s="46">
        <f t="shared" si="38"/>
        <v>20460000</v>
      </c>
      <c r="E139" s="46">
        <f>D139*'Hoja de datos'!$C$13</f>
        <v>4296600</v>
      </c>
      <c r="F139" s="67">
        <f t="shared" ref="F139:F146" si="39">D139+E139</f>
        <v>24756600</v>
      </c>
      <c r="G139" s="68">
        <f t="shared" ref="G139:H139" si="40">S16</f>
        <v>21785808</v>
      </c>
      <c r="H139" s="46">
        <f t="shared" si="40"/>
        <v>2970792</v>
      </c>
      <c r="I139" s="46"/>
      <c r="J139" s="46"/>
      <c r="K139" s="46"/>
      <c r="L139" s="46"/>
      <c r="M139" s="46"/>
      <c r="N139" s="82"/>
      <c r="O139" s="69">
        <f t="shared" ref="O139:O146" si="41">SUM(G139:N139)</f>
        <v>24756600</v>
      </c>
      <c r="P139" s="68"/>
      <c r="Q139" s="10"/>
      <c r="R139" s="10"/>
      <c r="S139" s="10"/>
      <c r="T139" s="10"/>
      <c r="U139" s="59"/>
      <c r="V139" s="10"/>
      <c r="W139" s="10"/>
      <c r="X139" s="10"/>
      <c r="Y139" s="10"/>
      <c r="Z139" s="10"/>
    </row>
    <row r="140" spans="1:26" ht="12.75" customHeight="1">
      <c r="A140" s="10"/>
      <c r="B140" s="57" t="s">
        <v>16</v>
      </c>
      <c r="C140" s="81">
        <f t="shared" ref="C140:D140" si="42">C33</f>
        <v>7260.0000000000009</v>
      </c>
      <c r="D140" s="46">
        <f t="shared" si="42"/>
        <v>45912240</v>
      </c>
      <c r="E140" s="46">
        <f>D140*'Hoja de datos'!$C$13</f>
        <v>9641570.4000000004</v>
      </c>
      <c r="F140" s="67">
        <f t="shared" si="39"/>
        <v>55553810.399999999</v>
      </c>
      <c r="G140" s="68"/>
      <c r="H140" s="46">
        <f>S33-S20</f>
        <v>49562713.200000003</v>
      </c>
      <c r="I140" s="46">
        <f>T33</f>
        <v>5991097.2000000011</v>
      </c>
      <c r="J140" s="46"/>
      <c r="K140" s="46"/>
      <c r="L140" s="46"/>
      <c r="M140" s="46"/>
      <c r="N140" s="82"/>
      <c r="O140" s="69">
        <f t="shared" si="41"/>
        <v>55553810.400000006</v>
      </c>
      <c r="P140" s="68"/>
      <c r="Q140" s="10"/>
      <c r="R140" s="10"/>
      <c r="S140" s="10"/>
      <c r="T140" s="10"/>
      <c r="U140" s="59"/>
      <c r="V140" s="10"/>
      <c r="W140" s="10"/>
      <c r="X140" s="10"/>
      <c r="Y140" s="10"/>
      <c r="Z140" s="10"/>
    </row>
    <row r="141" spans="1:26" ht="12.75" customHeight="1">
      <c r="A141" s="10"/>
      <c r="B141" s="57" t="s">
        <v>17</v>
      </c>
      <c r="C141" s="81">
        <f t="shared" ref="C141:D141" si="43">C50</f>
        <v>13310.000000000004</v>
      </c>
      <c r="D141" s="46">
        <f t="shared" si="43"/>
        <v>84172440.000000015</v>
      </c>
      <c r="E141" s="46">
        <f>D141*'Hoja de datos'!$C$13</f>
        <v>17676212.400000002</v>
      </c>
      <c r="F141" s="67">
        <f t="shared" si="39"/>
        <v>101848652.40000002</v>
      </c>
      <c r="G141" s="68"/>
      <c r="H141" s="46"/>
      <c r="I141" s="46">
        <f>S50-S37</f>
        <v>90864974.200000018</v>
      </c>
      <c r="J141" s="46">
        <f>T50</f>
        <v>10983678.200000003</v>
      </c>
      <c r="K141" s="46"/>
      <c r="L141" s="46"/>
      <c r="M141" s="46"/>
      <c r="N141" s="82"/>
      <c r="O141" s="69">
        <f t="shared" si="41"/>
        <v>101848652.40000002</v>
      </c>
      <c r="P141" s="68"/>
      <c r="Q141" s="10"/>
      <c r="R141" s="10"/>
      <c r="S141" s="10"/>
      <c r="T141" s="10"/>
      <c r="U141" s="59"/>
      <c r="V141" s="10"/>
      <c r="W141" s="10"/>
      <c r="X141" s="10"/>
      <c r="Y141" s="10"/>
      <c r="Z141" s="10"/>
    </row>
    <row r="142" spans="1:26" ht="12.75" customHeight="1">
      <c r="A142" s="10"/>
      <c r="B142" s="57" t="s">
        <v>18</v>
      </c>
      <c r="C142" s="81">
        <f t="shared" ref="C142:D142" si="44">C67</f>
        <v>20497.400000000009</v>
      </c>
      <c r="D142" s="46">
        <f t="shared" si="44"/>
        <v>129625557.60000005</v>
      </c>
      <c r="E142" s="46">
        <f>D142*'Hoja de datos'!$C$13</f>
        <v>27221367.096000012</v>
      </c>
      <c r="F142" s="67">
        <f t="shared" si="39"/>
        <v>156846924.69600007</v>
      </c>
      <c r="G142" s="68"/>
      <c r="H142" s="46"/>
      <c r="I142" s="46"/>
      <c r="J142" s="46">
        <f>S67-S54</f>
        <v>139932060.26800007</v>
      </c>
      <c r="K142" s="46">
        <f>T67</f>
        <v>16914864.428000007</v>
      </c>
      <c r="L142" s="46"/>
      <c r="M142" s="46"/>
      <c r="N142" s="82"/>
      <c r="O142" s="69">
        <f t="shared" si="41"/>
        <v>156846924.69600007</v>
      </c>
      <c r="P142" s="68"/>
      <c r="Q142" s="10"/>
      <c r="R142" s="10"/>
      <c r="S142" s="10"/>
      <c r="T142" s="10"/>
      <c r="U142" s="59"/>
      <c r="V142" s="10"/>
      <c r="W142" s="10"/>
      <c r="X142" s="10"/>
      <c r="Y142" s="10"/>
      <c r="Z142" s="10"/>
    </row>
    <row r="143" spans="1:26" ht="12.75" customHeight="1">
      <c r="A143" s="10"/>
      <c r="B143" s="57" t="s">
        <v>19</v>
      </c>
      <c r="C143" s="81">
        <f t="shared" ref="C143:D143" si="45">C84</f>
        <v>25768.160000000014</v>
      </c>
      <c r="D143" s="46">
        <f t="shared" si="45"/>
        <v>159762592.00000012</v>
      </c>
      <c r="E143" s="46">
        <f>D143*'Hoja de datos'!$C$13</f>
        <v>33550144.320000023</v>
      </c>
      <c r="F143" s="67">
        <f t="shared" si="39"/>
        <v>193312736.32000014</v>
      </c>
      <c r="G143" s="68"/>
      <c r="H143" s="46"/>
      <c r="I143" s="46"/>
      <c r="J143" s="46"/>
      <c r="K143" s="46">
        <f>S84-S71</f>
        <v>173981462.68800017</v>
      </c>
      <c r="L143" s="46">
        <f>T84</f>
        <v>19331273.632000014</v>
      </c>
      <c r="M143" s="46"/>
      <c r="N143" s="82"/>
      <c r="O143" s="69">
        <f t="shared" si="41"/>
        <v>193312736.32000017</v>
      </c>
      <c r="P143" s="68"/>
      <c r="Q143" s="10"/>
      <c r="R143" s="10"/>
      <c r="S143" s="10"/>
      <c r="T143" s="10"/>
      <c r="U143" s="59"/>
      <c r="V143" s="10"/>
      <c r="W143" s="10"/>
      <c r="X143" s="10"/>
      <c r="Y143" s="10"/>
      <c r="Z143" s="10"/>
    </row>
    <row r="144" spans="1:26" ht="12.75" customHeight="1">
      <c r="A144" s="10"/>
      <c r="B144" s="57" t="s">
        <v>20</v>
      </c>
      <c r="C144" s="81">
        <f t="shared" ref="C144:D144" si="46">C101</f>
        <v>31888.09800000002</v>
      </c>
      <c r="D144" s="46">
        <f t="shared" si="46"/>
        <v>197706207.60000014</v>
      </c>
      <c r="E144" s="46">
        <f>D144*'Hoja de datos'!$C$13</f>
        <v>41518303.596000031</v>
      </c>
      <c r="F144" s="67">
        <f t="shared" si="39"/>
        <v>239224511.19600016</v>
      </c>
      <c r="G144" s="68"/>
      <c r="H144" s="46"/>
      <c r="I144" s="46"/>
      <c r="J144" s="46"/>
      <c r="K144" s="46"/>
      <c r="L144" s="46">
        <f>S101-S88</f>
        <v>215302060.07640016</v>
      </c>
      <c r="M144" s="46">
        <f>T101</f>
        <v>23922451.119600017</v>
      </c>
      <c r="N144" s="82"/>
      <c r="O144" s="69">
        <f t="shared" si="41"/>
        <v>239224511.19600019</v>
      </c>
      <c r="P144" s="68"/>
      <c r="Q144" s="10"/>
      <c r="R144" s="10"/>
      <c r="S144" s="10"/>
      <c r="T144" s="10"/>
      <c r="U144" s="59"/>
      <c r="V144" s="10"/>
      <c r="W144" s="10"/>
      <c r="X144" s="10"/>
      <c r="Y144" s="10"/>
      <c r="Z144" s="10"/>
    </row>
    <row r="145" spans="1:26" ht="12.75" customHeight="1">
      <c r="A145" s="10"/>
      <c r="B145" s="57" t="s">
        <v>21</v>
      </c>
      <c r="C145" s="81">
        <f t="shared" ref="C145:D145" si="47">C118</f>
        <v>38974.342000000026</v>
      </c>
      <c r="D145" s="46">
        <f t="shared" si="47"/>
        <v>241640920.40000021</v>
      </c>
      <c r="E145" s="46">
        <f>D145*'Hoja de datos'!$C$13</f>
        <v>50744593.284000047</v>
      </c>
      <c r="F145" s="67">
        <f t="shared" si="39"/>
        <v>292385513.68400025</v>
      </c>
      <c r="G145" s="68"/>
      <c r="H145" s="46"/>
      <c r="I145" s="46"/>
      <c r="J145" s="46"/>
      <c r="K145" s="46"/>
      <c r="L145" s="46"/>
      <c r="M145" s="46">
        <f>S118-S105</f>
        <v>263146962.31560019</v>
      </c>
      <c r="N145" s="82">
        <f>T118</f>
        <v>29238551.368400022</v>
      </c>
      <c r="O145" s="69">
        <f t="shared" si="41"/>
        <v>292385513.68400019</v>
      </c>
      <c r="P145" s="68"/>
      <c r="Q145" s="10"/>
      <c r="R145" s="10"/>
      <c r="S145" s="10"/>
      <c r="T145" s="10"/>
      <c r="U145" s="59"/>
      <c r="V145" s="10"/>
      <c r="W145" s="10"/>
      <c r="X145" s="10"/>
      <c r="Y145" s="10"/>
      <c r="Z145" s="10"/>
    </row>
    <row r="146" spans="1:26" ht="12.75" customHeight="1">
      <c r="A146" s="10"/>
      <c r="B146" s="57" t="s">
        <v>22</v>
      </c>
      <c r="C146" s="81">
        <f t="shared" ref="C146:D146" si="48">C135</f>
        <v>47158.953820000039</v>
      </c>
      <c r="D146" s="46">
        <f t="shared" si="48"/>
        <v>292385513.68400025</v>
      </c>
      <c r="E146" s="46">
        <f>D146*'Hoja de datos'!$C$13</f>
        <v>61400957.873640053</v>
      </c>
      <c r="F146" s="67">
        <f t="shared" si="39"/>
        <v>353786471.55764031</v>
      </c>
      <c r="G146" s="68"/>
      <c r="H146" s="46"/>
      <c r="I146" s="46"/>
      <c r="J146" s="46"/>
      <c r="K146" s="46"/>
      <c r="L146" s="46"/>
      <c r="M146" s="46"/>
      <c r="N146" s="82">
        <f>S135-S122</f>
        <v>318407824.40187627</v>
      </c>
      <c r="O146" s="69">
        <f t="shared" si="41"/>
        <v>318407824.40187627</v>
      </c>
      <c r="P146" s="68">
        <f>T135</f>
        <v>35378647.155764028</v>
      </c>
      <c r="Q146" s="10"/>
      <c r="R146" s="10"/>
      <c r="S146" s="10"/>
      <c r="T146" s="10"/>
      <c r="U146" s="59"/>
      <c r="V146" s="10"/>
      <c r="W146" s="10"/>
      <c r="X146" s="10"/>
      <c r="Y146" s="10"/>
      <c r="Z146" s="10"/>
    </row>
    <row r="147" spans="1:26" ht="12.75" customHeight="1">
      <c r="A147" s="39"/>
      <c r="B147" s="11" t="s">
        <v>92</v>
      </c>
      <c r="C147" s="83">
        <f t="shared" ref="C147:P147" si="49">SUM(C139:C146)</f>
        <v>188156.95382000011</v>
      </c>
      <c r="D147" s="72">
        <f t="shared" si="49"/>
        <v>1171665471.2840009</v>
      </c>
      <c r="E147" s="72">
        <f t="shared" si="49"/>
        <v>246049748.96964017</v>
      </c>
      <c r="F147" s="72">
        <f t="shared" si="49"/>
        <v>1417715220.2536409</v>
      </c>
      <c r="G147" s="72">
        <f t="shared" si="49"/>
        <v>21785808</v>
      </c>
      <c r="H147" s="72">
        <f t="shared" si="49"/>
        <v>52533505.200000003</v>
      </c>
      <c r="I147" s="72">
        <f t="shared" si="49"/>
        <v>96856071.400000021</v>
      </c>
      <c r="J147" s="72">
        <f t="shared" si="49"/>
        <v>150915738.46800005</v>
      </c>
      <c r="K147" s="72">
        <f t="shared" si="49"/>
        <v>190896327.11600018</v>
      </c>
      <c r="L147" s="72">
        <f t="shared" si="49"/>
        <v>234633333.70840019</v>
      </c>
      <c r="M147" s="72">
        <f t="shared" si="49"/>
        <v>287069413.43520021</v>
      </c>
      <c r="N147" s="72">
        <f t="shared" si="49"/>
        <v>347646375.77027631</v>
      </c>
      <c r="O147" s="72">
        <f t="shared" si="49"/>
        <v>1382336573.0978768</v>
      </c>
      <c r="P147" s="72">
        <f t="shared" si="49"/>
        <v>35378647.155764028</v>
      </c>
      <c r="Q147" s="39"/>
      <c r="R147" s="39"/>
      <c r="S147" s="39"/>
      <c r="T147" s="39"/>
      <c r="U147" s="60"/>
      <c r="V147" s="39"/>
      <c r="W147" s="39"/>
      <c r="X147" s="39"/>
      <c r="Y147" s="39"/>
      <c r="Z147" s="39"/>
    </row>
    <row r="148" spans="1:26" ht="12.75" customHeight="1">
      <c r="A148" s="10"/>
      <c r="B148" s="10"/>
      <c r="C148" s="58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59"/>
      <c r="V148" s="10"/>
      <c r="W148" s="10"/>
      <c r="X148" s="10"/>
      <c r="Y148" s="10"/>
      <c r="Z148" s="10"/>
    </row>
    <row r="149" spans="1:26" ht="12.75" customHeight="1">
      <c r="A149" s="10"/>
      <c r="B149" s="10"/>
      <c r="C149" s="58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59"/>
      <c r="V149" s="10"/>
      <c r="W149" s="10"/>
      <c r="X149" s="10"/>
      <c r="Y149" s="10"/>
      <c r="Z149" s="10"/>
    </row>
    <row r="150" spans="1:26" ht="12.75" customHeight="1">
      <c r="A150" s="10"/>
      <c r="B150" s="10"/>
      <c r="C150" s="58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59"/>
      <c r="V150" s="10"/>
      <c r="W150" s="10"/>
      <c r="X150" s="10"/>
      <c r="Y150" s="10"/>
      <c r="Z150" s="10"/>
    </row>
    <row r="151" spans="1:26" ht="12.75" customHeight="1">
      <c r="A151" s="10"/>
      <c r="B151" s="10"/>
      <c r="C151" s="58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59"/>
      <c r="V151" s="10"/>
      <c r="W151" s="10"/>
      <c r="X151" s="10"/>
      <c r="Y151" s="10"/>
      <c r="Z151" s="10"/>
    </row>
    <row r="152" spans="1:26" ht="12.75" customHeight="1">
      <c r="A152" s="10"/>
      <c r="B152" s="10"/>
      <c r="C152" s="58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59"/>
      <c r="V152" s="10"/>
      <c r="W152" s="10"/>
      <c r="X152" s="10"/>
      <c r="Y152" s="10"/>
      <c r="Z152" s="10"/>
    </row>
    <row r="153" spans="1:26" ht="12.75" customHeight="1">
      <c r="A153" s="10"/>
      <c r="B153" s="10"/>
      <c r="C153" s="58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59"/>
      <c r="V153" s="10"/>
      <c r="W153" s="10"/>
      <c r="X153" s="10"/>
      <c r="Y153" s="10"/>
      <c r="Z153" s="10"/>
    </row>
    <row r="154" spans="1:26" ht="12.75" customHeight="1">
      <c r="A154" s="10"/>
      <c r="B154" s="10"/>
      <c r="C154" s="58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59"/>
      <c r="V154" s="10"/>
      <c r="W154" s="10"/>
      <c r="X154" s="10"/>
      <c r="Y154" s="10"/>
      <c r="Z154" s="10"/>
    </row>
    <row r="155" spans="1:26" ht="12.75" customHeight="1">
      <c r="A155" s="10"/>
      <c r="B155" s="10"/>
      <c r="C155" s="58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59"/>
      <c r="V155" s="10"/>
      <c r="W155" s="10"/>
      <c r="X155" s="10"/>
      <c r="Y155" s="10"/>
      <c r="Z155" s="10"/>
    </row>
    <row r="156" spans="1:26" ht="12.75" customHeight="1">
      <c r="A156" s="10"/>
      <c r="B156" s="10"/>
      <c r="C156" s="58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59"/>
      <c r="V156" s="10"/>
      <c r="W156" s="10"/>
      <c r="X156" s="10"/>
      <c r="Y156" s="10"/>
      <c r="Z156" s="10"/>
    </row>
    <row r="157" spans="1:26" ht="12.75" customHeight="1">
      <c r="A157" s="10"/>
      <c r="B157" s="10"/>
      <c r="C157" s="58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59"/>
      <c r="V157" s="10"/>
      <c r="W157" s="10"/>
      <c r="X157" s="10"/>
      <c r="Y157" s="10"/>
      <c r="Z157" s="10"/>
    </row>
    <row r="158" spans="1:26" ht="12.75" customHeight="1">
      <c r="A158" s="10"/>
      <c r="B158" s="10"/>
      <c r="C158" s="58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59"/>
      <c r="V158" s="10"/>
      <c r="W158" s="10"/>
      <c r="X158" s="10"/>
      <c r="Y158" s="10"/>
      <c r="Z158" s="10"/>
    </row>
    <row r="159" spans="1:26" ht="12.75" customHeight="1">
      <c r="A159" s="10"/>
      <c r="B159" s="10"/>
      <c r="C159" s="58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59"/>
      <c r="V159" s="10"/>
      <c r="W159" s="10"/>
      <c r="X159" s="10"/>
      <c r="Y159" s="10"/>
      <c r="Z159" s="10"/>
    </row>
    <row r="160" spans="1:26" ht="12.75" customHeight="1">
      <c r="A160" s="10"/>
      <c r="B160" s="10"/>
      <c r="C160" s="58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59"/>
      <c r="V160" s="10"/>
      <c r="W160" s="10"/>
      <c r="X160" s="10"/>
      <c r="Y160" s="10"/>
      <c r="Z160" s="10"/>
    </row>
    <row r="161" spans="1:26" ht="12.75" customHeight="1">
      <c r="A161" s="10"/>
      <c r="B161" s="10"/>
      <c r="C161" s="58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59"/>
      <c r="V161" s="10"/>
      <c r="W161" s="10"/>
      <c r="X161" s="10"/>
      <c r="Y161" s="10"/>
      <c r="Z161" s="10"/>
    </row>
    <row r="162" spans="1:26" ht="12.75" customHeight="1">
      <c r="A162" s="10"/>
      <c r="B162" s="10"/>
      <c r="C162" s="58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59"/>
      <c r="V162" s="10"/>
      <c r="W162" s="10"/>
      <c r="X162" s="10"/>
      <c r="Y162" s="10"/>
      <c r="Z162" s="10"/>
    </row>
    <row r="163" spans="1:26" ht="12.75" customHeight="1">
      <c r="A163" s="10"/>
      <c r="B163" s="10"/>
      <c r="C163" s="58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59"/>
      <c r="V163" s="10"/>
      <c r="W163" s="10"/>
      <c r="X163" s="10"/>
      <c r="Y163" s="10"/>
      <c r="Z163" s="10"/>
    </row>
    <row r="164" spans="1:26" ht="12.75" customHeight="1">
      <c r="A164" s="10"/>
      <c r="B164" s="10"/>
      <c r="C164" s="58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59"/>
      <c r="V164" s="10"/>
      <c r="W164" s="10"/>
      <c r="X164" s="10"/>
      <c r="Y164" s="10"/>
      <c r="Z164" s="10"/>
    </row>
    <row r="165" spans="1:26" ht="12.75" customHeight="1">
      <c r="A165" s="10"/>
      <c r="B165" s="10"/>
      <c r="C165" s="58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59"/>
      <c r="V165" s="10"/>
      <c r="W165" s="10"/>
      <c r="X165" s="10"/>
      <c r="Y165" s="10"/>
      <c r="Z165" s="10"/>
    </row>
    <row r="166" spans="1:26" ht="12.75" customHeight="1">
      <c r="A166" s="10"/>
      <c r="B166" s="10"/>
      <c r="C166" s="58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59"/>
      <c r="V166" s="10"/>
      <c r="W166" s="10"/>
      <c r="X166" s="10"/>
      <c r="Y166" s="10"/>
      <c r="Z166" s="10"/>
    </row>
    <row r="167" spans="1:26" ht="12.75" customHeight="1">
      <c r="A167" s="10"/>
      <c r="B167" s="10"/>
      <c r="C167" s="58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59"/>
      <c r="V167" s="10"/>
      <c r="W167" s="10"/>
      <c r="X167" s="10"/>
      <c r="Y167" s="10"/>
      <c r="Z167" s="10"/>
    </row>
    <row r="168" spans="1:26" ht="12.75" customHeight="1">
      <c r="A168" s="10"/>
      <c r="B168" s="10"/>
      <c r="C168" s="58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59"/>
      <c r="V168" s="10"/>
      <c r="W168" s="10"/>
      <c r="X168" s="10"/>
      <c r="Y168" s="10"/>
      <c r="Z168" s="10"/>
    </row>
    <row r="169" spans="1:26" ht="12.75" customHeight="1">
      <c r="A169" s="10"/>
      <c r="B169" s="10"/>
      <c r="C169" s="58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59"/>
      <c r="V169" s="10"/>
      <c r="W169" s="10"/>
      <c r="X169" s="10"/>
      <c r="Y169" s="10"/>
      <c r="Z169" s="10"/>
    </row>
    <row r="170" spans="1:26" ht="12.75" customHeight="1">
      <c r="A170" s="10"/>
      <c r="B170" s="10"/>
      <c r="C170" s="58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59"/>
      <c r="V170" s="10"/>
      <c r="W170" s="10"/>
      <c r="X170" s="10"/>
      <c r="Y170" s="10"/>
      <c r="Z170" s="10"/>
    </row>
    <row r="171" spans="1:26" ht="12.75" customHeight="1">
      <c r="A171" s="10"/>
      <c r="B171" s="10"/>
      <c r="C171" s="58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59"/>
      <c r="V171" s="10"/>
      <c r="W171" s="10"/>
      <c r="X171" s="10"/>
      <c r="Y171" s="10"/>
      <c r="Z171" s="10"/>
    </row>
    <row r="172" spans="1:26" ht="12.75" customHeight="1">
      <c r="A172" s="10"/>
      <c r="B172" s="10"/>
      <c r="C172" s="58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59"/>
      <c r="V172" s="10"/>
      <c r="W172" s="10"/>
      <c r="X172" s="10"/>
      <c r="Y172" s="10"/>
      <c r="Z172" s="10"/>
    </row>
    <row r="173" spans="1:26" ht="12.75" customHeight="1">
      <c r="A173" s="10"/>
      <c r="B173" s="10"/>
      <c r="C173" s="58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59"/>
      <c r="V173" s="10"/>
      <c r="W173" s="10"/>
      <c r="X173" s="10"/>
      <c r="Y173" s="10"/>
      <c r="Z173" s="10"/>
    </row>
    <row r="174" spans="1:26" ht="12.75" customHeight="1">
      <c r="A174" s="10"/>
      <c r="B174" s="10"/>
      <c r="C174" s="58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59"/>
      <c r="V174" s="10"/>
      <c r="W174" s="10"/>
      <c r="X174" s="10"/>
      <c r="Y174" s="10"/>
      <c r="Z174" s="10"/>
    </row>
    <row r="175" spans="1:26" ht="12.75" customHeight="1">
      <c r="A175" s="10"/>
      <c r="B175" s="10"/>
      <c r="C175" s="58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59"/>
      <c r="V175" s="10"/>
      <c r="W175" s="10"/>
      <c r="X175" s="10"/>
      <c r="Y175" s="10"/>
      <c r="Z175" s="10"/>
    </row>
    <row r="176" spans="1:26" ht="12.75" customHeight="1">
      <c r="A176" s="10"/>
      <c r="B176" s="10"/>
      <c r="C176" s="58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59"/>
      <c r="V176" s="10"/>
      <c r="W176" s="10"/>
      <c r="X176" s="10"/>
      <c r="Y176" s="10"/>
      <c r="Z176" s="10"/>
    </row>
    <row r="177" spans="1:26" ht="12.75" customHeight="1">
      <c r="A177" s="10"/>
      <c r="B177" s="10"/>
      <c r="C177" s="58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59"/>
      <c r="V177" s="10"/>
      <c r="W177" s="10"/>
      <c r="X177" s="10"/>
      <c r="Y177" s="10"/>
      <c r="Z177" s="10"/>
    </row>
    <row r="178" spans="1:26" ht="12.75" customHeight="1">
      <c r="A178" s="10"/>
      <c r="B178" s="10"/>
      <c r="C178" s="58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59"/>
      <c r="V178" s="10"/>
      <c r="W178" s="10"/>
      <c r="X178" s="10"/>
      <c r="Y178" s="10"/>
      <c r="Z178" s="10"/>
    </row>
    <row r="179" spans="1:26" ht="12.75" customHeight="1">
      <c r="A179" s="10"/>
      <c r="B179" s="10"/>
      <c r="C179" s="58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59"/>
      <c r="V179" s="10"/>
      <c r="W179" s="10"/>
      <c r="X179" s="10"/>
      <c r="Y179" s="10"/>
      <c r="Z179" s="10"/>
    </row>
    <row r="180" spans="1:26" ht="12.75" customHeight="1">
      <c r="A180" s="10"/>
      <c r="B180" s="10"/>
      <c r="C180" s="58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59"/>
      <c r="V180" s="10"/>
      <c r="W180" s="10"/>
      <c r="X180" s="10"/>
      <c r="Y180" s="10"/>
      <c r="Z180" s="10"/>
    </row>
    <row r="181" spans="1:26" ht="12.75" customHeight="1">
      <c r="A181" s="10"/>
      <c r="B181" s="10"/>
      <c r="C181" s="58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59"/>
      <c r="V181" s="10"/>
      <c r="W181" s="10"/>
      <c r="X181" s="10"/>
      <c r="Y181" s="10"/>
      <c r="Z181" s="10"/>
    </row>
    <row r="182" spans="1:26" ht="12.75" customHeight="1">
      <c r="A182" s="10"/>
      <c r="B182" s="10"/>
      <c r="C182" s="58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59"/>
      <c r="V182" s="10"/>
      <c r="W182" s="10"/>
      <c r="X182" s="10"/>
      <c r="Y182" s="10"/>
      <c r="Z182" s="10"/>
    </row>
    <row r="183" spans="1:26" ht="12.75" customHeight="1">
      <c r="A183" s="10"/>
      <c r="B183" s="10"/>
      <c r="C183" s="58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59"/>
      <c r="V183" s="10"/>
      <c r="W183" s="10"/>
      <c r="X183" s="10"/>
      <c r="Y183" s="10"/>
      <c r="Z183" s="10"/>
    </row>
    <row r="184" spans="1:26" ht="12.75" customHeight="1">
      <c r="A184" s="10"/>
      <c r="B184" s="10"/>
      <c r="C184" s="58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59"/>
      <c r="V184" s="10"/>
      <c r="W184" s="10"/>
      <c r="X184" s="10"/>
      <c r="Y184" s="10"/>
      <c r="Z184" s="10"/>
    </row>
    <row r="185" spans="1:26" ht="12.75" customHeight="1">
      <c r="A185" s="10"/>
      <c r="B185" s="10"/>
      <c r="C185" s="58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59"/>
      <c r="V185" s="10"/>
      <c r="W185" s="10"/>
      <c r="X185" s="10"/>
      <c r="Y185" s="10"/>
      <c r="Z185" s="10"/>
    </row>
    <row r="186" spans="1:26" ht="12.75" customHeight="1">
      <c r="A186" s="10"/>
      <c r="B186" s="10"/>
      <c r="C186" s="58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59"/>
      <c r="V186" s="10"/>
      <c r="W186" s="10"/>
      <c r="X186" s="10"/>
      <c r="Y186" s="10"/>
      <c r="Z186" s="10"/>
    </row>
    <row r="187" spans="1:26" ht="12.75" customHeight="1">
      <c r="A187" s="10"/>
      <c r="B187" s="10"/>
      <c r="C187" s="58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59"/>
      <c r="V187" s="10"/>
      <c r="W187" s="10"/>
      <c r="X187" s="10"/>
      <c r="Y187" s="10"/>
      <c r="Z187" s="10"/>
    </row>
    <row r="188" spans="1:26" ht="12.75" customHeight="1">
      <c r="A188" s="10"/>
      <c r="B188" s="10"/>
      <c r="C188" s="58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59"/>
      <c r="V188" s="10"/>
      <c r="W188" s="10"/>
      <c r="X188" s="10"/>
      <c r="Y188" s="10"/>
      <c r="Z188" s="10"/>
    </row>
    <row r="189" spans="1:26" ht="12.75" customHeight="1">
      <c r="A189" s="10"/>
      <c r="B189" s="10"/>
      <c r="C189" s="58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59"/>
      <c r="V189" s="10"/>
      <c r="W189" s="10"/>
      <c r="X189" s="10"/>
      <c r="Y189" s="10"/>
      <c r="Z189" s="10"/>
    </row>
    <row r="190" spans="1:26" ht="12.75" customHeight="1">
      <c r="A190" s="10"/>
      <c r="B190" s="10"/>
      <c r="C190" s="58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59"/>
      <c r="V190" s="10"/>
      <c r="W190" s="10"/>
      <c r="X190" s="10"/>
      <c r="Y190" s="10"/>
      <c r="Z190" s="10"/>
    </row>
    <row r="191" spans="1:26" ht="12.75" customHeight="1">
      <c r="A191" s="10"/>
      <c r="B191" s="10"/>
      <c r="C191" s="58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59"/>
      <c r="V191" s="10"/>
      <c r="W191" s="10"/>
      <c r="X191" s="10"/>
      <c r="Y191" s="10"/>
      <c r="Z191" s="10"/>
    </row>
    <row r="192" spans="1:26" ht="12.75" customHeight="1">
      <c r="A192" s="10"/>
      <c r="B192" s="10"/>
      <c r="C192" s="58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59"/>
      <c r="V192" s="10"/>
      <c r="W192" s="10"/>
      <c r="X192" s="10"/>
      <c r="Y192" s="10"/>
      <c r="Z192" s="10"/>
    </row>
    <row r="193" spans="1:26" ht="12.75" customHeight="1">
      <c r="A193" s="10"/>
      <c r="B193" s="10"/>
      <c r="C193" s="58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59"/>
      <c r="V193" s="10"/>
      <c r="W193" s="10"/>
      <c r="X193" s="10"/>
      <c r="Y193" s="10"/>
      <c r="Z193" s="10"/>
    </row>
    <row r="194" spans="1:26" ht="12.75" customHeight="1">
      <c r="A194" s="10"/>
      <c r="B194" s="10"/>
      <c r="C194" s="58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59"/>
      <c r="V194" s="10"/>
      <c r="W194" s="10"/>
      <c r="X194" s="10"/>
      <c r="Y194" s="10"/>
      <c r="Z194" s="10"/>
    </row>
    <row r="195" spans="1:26" ht="12.75" customHeight="1">
      <c r="A195" s="10"/>
      <c r="B195" s="10"/>
      <c r="C195" s="58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59"/>
      <c r="V195" s="10"/>
      <c r="W195" s="10"/>
      <c r="X195" s="10"/>
      <c r="Y195" s="10"/>
      <c r="Z195" s="10"/>
    </row>
    <row r="196" spans="1:26" ht="12.75" customHeight="1">
      <c r="A196" s="10"/>
      <c r="B196" s="10"/>
      <c r="C196" s="58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59"/>
      <c r="V196" s="10"/>
      <c r="W196" s="10"/>
      <c r="X196" s="10"/>
      <c r="Y196" s="10"/>
      <c r="Z196" s="10"/>
    </row>
    <row r="197" spans="1:26" ht="12.75" customHeight="1">
      <c r="A197" s="10"/>
      <c r="B197" s="10"/>
      <c r="C197" s="58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59"/>
      <c r="V197" s="10"/>
      <c r="W197" s="10"/>
      <c r="X197" s="10"/>
      <c r="Y197" s="10"/>
      <c r="Z197" s="10"/>
    </row>
    <row r="198" spans="1:26" ht="12.75" customHeight="1">
      <c r="A198" s="10"/>
      <c r="B198" s="10"/>
      <c r="C198" s="58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59"/>
      <c r="V198" s="10"/>
      <c r="W198" s="10"/>
      <c r="X198" s="10"/>
      <c r="Y198" s="10"/>
      <c r="Z198" s="10"/>
    </row>
    <row r="199" spans="1:26" ht="12.75" customHeight="1">
      <c r="A199" s="10"/>
      <c r="B199" s="10"/>
      <c r="C199" s="58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59"/>
      <c r="V199" s="10"/>
      <c r="W199" s="10"/>
      <c r="X199" s="10"/>
      <c r="Y199" s="10"/>
      <c r="Z199" s="10"/>
    </row>
    <row r="200" spans="1:26" ht="12.75" customHeight="1">
      <c r="A200" s="10"/>
      <c r="B200" s="10"/>
      <c r="C200" s="58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59"/>
      <c r="V200" s="10"/>
      <c r="W200" s="10"/>
      <c r="X200" s="10"/>
      <c r="Y200" s="10"/>
      <c r="Z200" s="10"/>
    </row>
    <row r="201" spans="1:26" ht="12.75" customHeight="1">
      <c r="A201" s="10"/>
      <c r="B201" s="10"/>
      <c r="C201" s="58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59"/>
      <c r="V201" s="10"/>
      <c r="W201" s="10"/>
      <c r="X201" s="10"/>
      <c r="Y201" s="10"/>
      <c r="Z201" s="10"/>
    </row>
    <row r="202" spans="1:26" ht="12.75" customHeight="1">
      <c r="A202" s="10"/>
      <c r="B202" s="10"/>
      <c r="C202" s="58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59"/>
      <c r="V202" s="10"/>
      <c r="W202" s="10"/>
      <c r="X202" s="10"/>
      <c r="Y202" s="10"/>
      <c r="Z202" s="10"/>
    </row>
    <row r="203" spans="1:26" ht="12.75" customHeight="1">
      <c r="A203" s="10"/>
      <c r="B203" s="10"/>
      <c r="C203" s="58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59"/>
      <c r="V203" s="10"/>
      <c r="W203" s="10"/>
      <c r="X203" s="10"/>
      <c r="Y203" s="10"/>
      <c r="Z203" s="10"/>
    </row>
    <row r="204" spans="1:26" ht="12.75" customHeight="1">
      <c r="A204" s="10"/>
      <c r="B204" s="10"/>
      <c r="C204" s="58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59"/>
      <c r="V204" s="10"/>
      <c r="W204" s="10"/>
      <c r="X204" s="10"/>
      <c r="Y204" s="10"/>
      <c r="Z204" s="10"/>
    </row>
    <row r="205" spans="1:26" ht="12.75" customHeight="1">
      <c r="A205" s="10"/>
      <c r="B205" s="10"/>
      <c r="C205" s="58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59"/>
      <c r="V205" s="10"/>
      <c r="W205" s="10"/>
      <c r="X205" s="10"/>
      <c r="Y205" s="10"/>
      <c r="Z205" s="10"/>
    </row>
    <row r="206" spans="1:26" ht="12.75" customHeight="1">
      <c r="A206" s="10"/>
      <c r="B206" s="10"/>
      <c r="C206" s="58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59"/>
      <c r="V206" s="10"/>
      <c r="W206" s="10"/>
      <c r="X206" s="10"/>
      <c r="Y206" s="10"/>
      <c r="Z206" s="10"/>
    </row>
    <row r="207" spans="1:26" ht="12.75" customHeight="1">
      <c r="A207" s="10"/>
      <c r="B207" s="10"/>
      <c r="C207" s="58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59"/>
      <c r="V207" s="10"/>
      <c r="W207" s="10"/>
      <c r="X207" s="10"/>
      <c r="Y207" s="10"/>
      <c r="Z207" s="10"/>
    </row>
    <row r="208" spans="1:26" ht="12.75" customHeight="1">
      <c r="A208" s="10"/>
      <c r="B208" s="10"/>
      <c r="C208" s="58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59"/>
      <c r="V208" s="10"/>
      <c r="W208" s="10"/>
      <c r="X208" s="10"/>
      <c r="Y208" s="10"/>
      <c r="Z208" s="10"/>
    </row>
    <row r="209" spans="1:26" ht="12.75" customHeight="1">
      <c r="A209" s="10"/>
      <c r="B209" s="10"/>
      <c r="C209" s="58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59"/>
      <c r="V209" s="10"/>
      <c r="W209" s="10"/>
      <c r="X209" s="10"/>
      <c r="Y209" s="10"/>
      <c r="Z209" s="10"/>
    </row>
    <row r="210" spans="1:26" ht="12.75" customHeight="1">
      <c r="A210" s="10"/>
      <c r="B210" s="10"/>
      <c r="C210" s="58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59"/>
      <c r="V210" s="10"/>
      <c r="W210" s="10"/>
      <c r="X210" s="10"/>
      <c r="Y210" s="10"/>
      <c r="Z210" s="10"/>
    </row>
    <row r="211" spans="1:26" ht="12.75" customHeight="1">
      <c r="A211" s="10"/>
      <c r="B211" s="10"/>
      <c r="C211" s="58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59"/>
      <c r="V211" s="10"/>
      <c r="W211" s="10"/>
      <c r="X211" s="10"/>
      <c r="Y211" s="10"/>
      <c r="Z211" s="10"/>
    </row>
    <row r="212" spans="1:26" ht="12.75" customHeight="1">
      <c r="A212" s="10"/>
      <c r="B212" s="10"/>
      <c r="C212" s="58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59"/>
      <c r="V212" s="10"/>
      <c r="W212" s="10"/>
      <c r="X212" s="10"/>
      <c r="Y212" s="10"/>
      <c r="Z212" s="10"/>
    </row>
    <row r="213" spans="1:26" ht="12.75" customHeight="1">
      <c r="A213" s="10"/>
      <c r="B213" s="10"/>
      <c r="C213" s="58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59"/>
      <c r="V213" s="10"/>
      <c r="W213" s="10"/>
      <c r="X213" s="10"/>
      <c r="Y213" s="10"/>
      <c r="Z213" s="10"/>
    </row>
    <row r="214" spans="1:26" ht="12.75" customHeight="1">
      <c r="A214" s="10"/>
      <c r="B214" s="10"/>
      <c r="C214" s="58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59"/>
      <c r="V214" s="10"/>
      <c r="W214" s="10"/>
      <c r="X214" s="10"/>
      <c r="Y214" s="10"/>
      <c r="Z214" s="10"/>
    </row>
    <row r="215" spans="1:26" ht="12.75" customHeight="1">
      <c r="A215" s="10"/>
      <c r="B215" s="10"/>
      <c r="C215" s="58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59"/>
      <c r="V215" s="10"/>
      <c r="W215" s="10"/>
      <c r="X215" s="10"/>
      <c r="Y215" s="10"/>
      <c r="Z215" s="10"/>
    </row>
    <row r="216" spans="1:26" ht="12.75" customHeight="1">
      <c r="A216" s="10"/>
      <c r="B216" s="10"/>
      <c r="C216" s="58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59"/>
      <c r="V216" s="10"/>
      <c r="W216" s="10"/>
      <c r="X216" s="10"/>
      <c r="Y216" s="10"/>
      <c r="Z216" s="10"/>
    </row>
    <row r="217" spans="1:26" ht="12.75" customHeight="1">
      <c r="A217" s="10"/>
      <c r="B217" s="10"/>
      <c r="C217" s="58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59"/>
      <c r="V217" s="10"/>
      <c r="W217" s="10"/>
      <c r="X217" s="10"/>
      <c r="Y217" s="10"/>
      <c r="Z217" s="10"/>
    </row>
    <row r="218" spans="1:26" ht="12.75" customHeight="1">
      <c r="A218" s="10"/>
      <c r="B218" s="10"/>
      <c r="C218" s="58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59"/>
      <c r="V218" s="10"/>
      <c r="W218" s="10"/>
      <c r="X218" s="10"/>
      <c r="Y218" s="10"/>
      <c r="Z218" s="10"/>
    </row>
    <row r="219" spans="1:26" ht="12.75" customHeight="1">
      <c r="A219" s="10"/>
      <c r="B219" s="10"/>
      <c r="C219" s="58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59"/>
      <c r="V219" s="10"/>
      <c r="W219" s="10"/>
      <c r="X219" s="10"/>
      <c r="Y219" s="10"/>
      <c r="Z219" s="10"/>
    </row>
    <row r="220" spans="1:26" ht="12.75" customHeight="1">
      <c r="A220" s="10"/>
      <c r="B220" s="10"/>
      <c r="C220" s="58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59"/>
      <c r="V220" s="10"/>
      <c r="W220" s="10"/>
      <c r="X220" s="10"/>
      <c r="Y220" s="10"/>
      <c r="Z220" s="10"/>
    </row>
    <row r="221" spans="1:26" ht="12.75" customHeight="1">
      <c r="A221" s="10"/>
      <c r="B221" s="10"/>
      <c r="C221" s="58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59"/>
      <c r="V221" s="10"/>
      <c r="W221" s="10"/>
      <c r="X221" s="10"/>
      <c r="Y221" s="10"/>
      <c r="Z221" s="10"/>
    </row>
    <row r="222" spans="1:26" ht="12.75" customHeight="1">
      <c r="A222" s="10"/>
      <c r="B222" s="10"/>
      <c r="C222" s="58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59"/>
      <c r="V222" s="10"/>
      <c r="W222" s="10"/>
      <c r="X222" s="10"/>
      <c r="Y222" s="10"/>
      <c r="Z222" s="10"/>
    </row>
    <row r="223" spans="1:26" ht="12.75" customHeight="1">
      <c r="A223" s="10"/>
      <c r="B223" s="10"/>
      <c r="C223" s="58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59"/>
      <c r="V223" s="10"/>
      <c r="W223" s="10"/>
      <c r="X223" s="10"/>
      <c r="Y223" s="10"/>
      <c r="Z223" s="10"/>
    </row>
    <row r="224" spans="1:26" ht="12.75" customHeight="1">
      <c r="A224" s="10"/>
      <c r="B224" s="10"/>
      <c r="C224" s="58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59"/>
      <c r="V224" s="10"/>
      <c r="W224" s="10"/>
      <c r="X224" s="10"/>
      <c r="Y224" s="10"/>
      <c r="Z224" s="10"/>
    </row>
    <row r="225" spans="1:26" ht="12.75" customHeight="1">
      <c r="A225" s="10"/>
      <c r="B225" s="10"/>
      <c r="C225" s="58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59"/>
      <c r="V225" s="10"/>
      <c r="W225" s="10"/>
      <c r="X225" s="10"/>
      <c r="Y225" s="10"/>
      <c r="Z225" s="10"/>
    </row>
    <row r="226" spans="1:26" ht="12.75" customHeight="1">
      <c r="A226" s="10"/>
      <c r="B226" s="10"/>
      <c r="C226" s="58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59"/>
      <c r="V226" s="10"/>
      <c r="W226" s="10"/>
      <c r="X226" s="10"/>
      <c r="Y226" s="10"/>
      <c r="Z226" s="10"/>
    </row>
    <row r="227" spans="1:26" ht="12.75" customHeight="1">
      <c r="A227" s="10"/>
      <c r="B227" s="10"/>
      <c r="C227" s="58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59"/>
      <c r="V227" s="10"/>
      <c r="W227" s="10"/>
      <c r="X227" s="10"/>
      <c r="Y227" s="10"/>
      <c r="Z227" s="10"/>
    </row>
    <row r="228" spans="1:26" ht="12.75" customHeight="1">
      <c r="A228" s="10"/>
      <c r="B228" s="10"/>
      <c r="C228" s="58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59"/>
      <c r="V228" s="10"/>
      <c r="W228" s="10"/>
      <c r="X228" s="10"/>
      <c r="Y228" s="10"/>
      <c r="Z228" s="10"/>
    </row>
    <row r="229" spans="1:26" ht="12.75" customHeight="1">
      <c r="A229" s="10"/>
      <c r="B229" s="10"/>
      <c r="C229" s="58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59"/>
      <c r="V229" s="10"/>
      <c r="W229" s="10"/>
      <c r="X229" s="10"/>
      <c r="Y229" s="10"/>
      <c r="Z229" s="10"/>
    </row>
    <row r="230" spans="1:26" ht="12.75" customHeight="1">
      <c r="A230" s="10"/>
      <c r="B230" s="10"/>
      <c r="C230" s="58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59"/>
      <c r="V230" s="10"/>
      <c r="W230" s="10"/>
      <c r="X230" s="10"/>
      <c r="Y230" s="10"/>
      <c r="Z230" s="10"/>
    </row>
    <row r="231" spans="1:26" ht="12.75" customHeight="1">
      <c r="A231" s="10"/>
      <c r="B231" s="10"/>
      <c r="C231" s="58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59"/>
      <c r="V231" s="10"/>
      <c r="W231" s="10"/>
      <c r="X231" s="10"/>
      <c r="Y231" s="10"/>
      <c r="Z231" s="10"/>
    </row>
    <row r="232" spans="1:26" ht="12.75" customHeight="1">
      <c r="A232" s="10"/>
      <c r="B232" s="10"/>
      <c r="C232" s="58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59"/>
      <c r="V232" s="10"/>
      <c r="W232" s="10"/>
      <c r="X232" s="10"/>
      <c r="Y232" s="10"/>
      <c r="Z232" s="10"/>
    </row>
    <row r="233" spans="1:26" ht="12.75" customHeight="1">
      <c r="A233" s="10"/>
      <c r="B233" s="10"/>
      <c r="C233" s="58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59"/>
      <c r="V233" s="10"/>
      <c r="W233" s="10"/>
      <c r="X233" s="10"/>
      <c r="Y233" s="10"/>
      <c r="Z233" s="10"/>
    </row>
    <row r="234" spans="1:26" ht="12.75" customHeight="1">
      <c r="A234" s="10"/>
      <c r="B234" s="10"/>
      <c r="C234" s="58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59"/>
      <c r="V234" s="10"/>
      <c r="W234" s="10"/>
      <c r="X234" s="10"/>
      <c r="Y234" s="10"/>
      <c r="Z234" s="10"/>
    </row>
    <row r="235" spans="1:26" ht="12.75" customHeight="1">
      <c r="A235" s="10"/>
      <c r="B235" s="10"/>
      <c r="C235" s="58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59"/>
      <c r="V235" s="10"/>
      <c r="W235" s="10"/>
      <c r="X235" s="10"/>
      <c r="Y235" s="10"/>
      <c r="Z235" s="10"/>
    </row>
    <row r="236" spans="1:26" ht="12.75" customHeight="1">
      <c r="A236" s="10"/>
      <c r="B236" s="10"/>
      <c r="C236" s="58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59"/>
      <c r="V236" s="10"/>
      <c r="W236" s="10"/>
      <c r="X236" s="10"/>
      <c r="Y236" s="10"/>
      <c r="Z236" s="10"/>
    </row>
    <row r="237" spans="1:26" ht="12.75" customHeight="1">
      <c r="A237" s="10"/>
      <c r="B237" s="10"/>
      <c r="C237" s="58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59"/>
      <c r="V237" s="10"/>
      <c r="W237" s="10"/>
      <c r="X237" s="10"/>
      <c r="Y237" s="10"/>
      <c r="Z237" s="10"/>
    </row>
    <row r="238" spans="1:26" ht="12.75" customHeight="1">
      <c r="A238" s="10"/>
      <c r="B238" s="10"/>
      <c r="C238" s="58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59"/>
      <c r="V238" s="10"/>
      <c r="W238" s="10"/>
      <c r="X238" s="10"/>
      <c r="Y238" s="10"/>
      <c r="Z238" s="10"/>
    </row>
    <row r="239" spans="1:26" ht="12.75" customHeight="1">
      <c r="A239" s="10"/>
      <c r="B239" s="10"/>
      <c r="C239" s="58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59"/>
      <c r="V239" s="10"/>
      <c r="W239" s="10"/>
      <c r="X239" s="10"/>
      <c r="Y239" s="10"/>
      <c r="Z239" s="10"/>
    </row>
    <row r="240" spans="1:26" ht="12.75" customHeight="1">
      <c r="A240" s="10"/>
      <c r="B240" s="10"/>
      <c r="C240" s="58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59"/>
      <c r="V240" s="10"/>
      <c r="W240" s="10"/>
      <c r="X240" s="10"/>
      <c r="Y240" s="10"/>
      <c r="Z240" s="10"/>
    </row>
    <row r="241" spans="1:26" ht="12.75" customHeight="1">
      <c r="A241" s="10"/>
      <c r="B241" s="10"/>
      <c r="C241" s="58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59"/>
      <c r="V241" s="10"/>
      <c r="W241" s="10"/>
      <c r="X241" s="10"/>
      <c r="Y241" s="10"/>
      <c r="Z241" s="10"/>
    </row>
    <row r="242" spans="1:26" ht="12.75" customHeight="1">
      <c r="A242" s="10"/>
      <c r="B242" s="10"/>
      <c r="C242" s="58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59"/>
      <c r="V242" s="10"/>
      <c r="W242" s="10"/>
      <c r="X242" s="10"/>
      <c r="Y242" s="10"/>
      <c r="Z242" s="10"/>
    </row>
    <row r="243" spans="1:26" ht="12.75" customHeight="1">
      <c r="A243" s="10"/>
      <c r="B243" s="10"/>
      <c r="C243" s="58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59"/>
      <c r="V243" s="10"/>
      <c r="W243" s="10"/>
      <c r="X243" s="10"/>
      <c r="Y243" s="10"/>
      <c r="Z243" s="10"/>
    </row>
    <row r="244" spans="1:26" ht="12.75" customHeight="1">
      <c r="A244" s="10"/>
      <c r="B244" s="10"/>
      <c r="C244" s="58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59"/>
      <c r="V244" s="10"/>
      <c r="W244" s="10"/>
      <c r="X244" s="10"/>
      <c r="Y244" s="10"/>
      <c r="Z244" s="10"/>
    </row>
    <row r="245" spans="1:26" ht="12.75" customHeight="1">
      <c r="A245" s="10"/>
      <c r="B245" s="10"/>
      <c r="C245" s="58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59"/>
      <c r="V245" s="10"/>
      <c r="W245" s="10"/>
      <c r="X245" s="10"/>
      <c r="Y245" s="10"/>
      <c r="Z245" s="10"/>
    </row>
    <row r="246" spans="1:26" ht="12.75" customHeight="1">
      <c r="A246" s="10"/>
      <c r="B246" s="10"/>
      <c r="C246" s="58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59"/>
      <c r="V246" s="10"/>
      <c r="W246" s="10"/>
      <c r="X246" s="10"/>
      <c r="Y246" s="10"/>
      <c r="Z246" s="10"/>
    </row>
    <row r="247" spans="1:26" ht="12.75" customHeight="1">
      <c r="A247" s="10"/>
      <c r="B247" s="10"/>
      <c r="C247" s="58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59"/>
      <c r="V247" s="10"/>
      <c r="W247" s="10"/>
      <c r="X247" s="10"/>
      <c r="Y247" s="10"/>
      <c r="Z247" s="10"/>
    </row>
    <row r="248" spans="1:26" ht="12.75" customHeight="1">
      <c r="A248" s="10"/>
      <c r="B248" s="10"/>
      <c r="C248" s="58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59"/>
      <c r="V248" s="10"/>
      <c r="W248" s="10"/>
      <c r="X248" s="10"/>
      <c r="Y248" s="10"/>
      <c r="Z248" s="10"/>
    </row>
    <row r="249" spans="1:26" ht="12.75" customHeight="1">
      <c r="A249" s="10"/>
      <c r="B249" s="10"/>
      <c r="C249" s="58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59"/>
      <c r="V249" s="10"/>
      <c r="W249" s="10"/>
      <c r="X249" s="10"/>
      <c r="Y249" s="10"/>
      <c r="Z249" s="10"/>
    </row>
    <row r="250" spans="1:26" ht="12.75" customHeight="1">
      <c r="A250" s="10"/>
      <c r="B250" s="10"/>
      <c r="C250" s="58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59"/>
      <c r="V250" s="10"/>
      <c r="W250" s="10"/>
      <c r="X250" s="10"/>
      <c r="Y250" s="10"/>
      <c r="Z250" s="10"/>
    </row>
    <row r="251" spans="1:26" ht="12.75" customHeight="1">
      <c r="A251" s="10"/>
      <c r="B251" s="10"/>
      <c r="C251" s="58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59"/>
      <c r="V251" s="10"/>
      <c r="W251" s="10"/>
      <c r="X251" s="10"/>
      <c r="Y251" s="10"/>
      <c r="Z251" s="10"/>
    </row>
    <row r="252" spans="1:26" ht="12.75" customHeight="1">
      <c r="A252" s="10"/>
      <c r="B252" s="10"/>
      <c r="C252" s="58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59"/>
      <c r="V252" s="10"/>
      <c r="W252" s="10"/>
      <c r="X252" s="10"/>
      <c r="Y252" s="10"/>
      <c r="Z252" s="10"/>
    </row>
    <row r="253" spans="1:26" ht="12.75" customHeight="1">
      <c r="A253" s="10"/>
      <c r="B253" s="10"/>
      <c r="C253" s="58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59"/>
      <c r="V253" s="10"/>
      <c r="W253" s="10"/>
      <c r="X253" s="10"/>
      <c r="Y253" s="10"/>
      <c r="Z253" s="10"/>
    </row>
    <row r="254" spans="1:26" ht="12.75" customHeight="1">
      <c r="A254" s="10"/>
      <c r="B254" s="10"/>
      <c r="C254" s="58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59"/>
      <c r="V254" s="10"/>
      <c r="W254" s="10"/>
      <c r="X254" s="10"/>
      <c r="Y254" s="10"/>
      <c r="Z254" s="10"/>
    </row>
    <row r="255" spans="1:26" ht="12.75" customHeight="1">
      <c r="A255" s="10"/>
      <c r="B255" s="10"/>
      <c r="C255" s="58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59"/>
      <c r="V255" s="10"/>
      <c r="W255" s="10"/>
      <c r="X255" s="10"/>
      <c r="Y255" s="10"/>
      <c r="Z255" s="10"/>
    </row>
    <row r="256" spans="1:26" ht="12.75" customHeight="1">
      <c r="A256" s="10"/>
      <c r="B256" s="10"/>
      <c r="C256" s="58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59"/>
      <c r="V256" s="10"/>
      <c r="W256" s="10"/>
      <c r="X256" s="10"/>
      <c r="Y256" s="10"/>
      <c r="Z256" s="10"/>
    </row>
    <row r="257" spans="1:26" ht="12.75" customHeight="1">
      <c r="A257" s="10"/>
      <c r="B257" s="10"/>
      <c r="C257" s="58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59"/>
      <c r="V257" s="10"/>
      <c r="W257" s="10"/>
      <c r="X257" s="10"/>
      <c r="Y257" s="10"/>
      <c r="Z257" s="10"/>
    </row>
    <row r="258" spans="1:26" ht="12.75" customHeight="1">
      <c r="A258" s="10"/>
      <c r="B258" s="10"/>
      <c r="C258" s="58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59"/>
      <c r="V258" s="10"/>
      <c r="W258" s="10"/>
      <c r="X258" s="10"/>
      <c r="Y258" s="10"/>
      <c r="Z258" s="10"/>
    </row>
    <row r="259" spans="1:26" ht="12.75" customHeight="1">
      <c r="A259" s="10"/>
      <c r="B259" s="10"/>
      <c r="C259" s="58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59"/>
      <c r="V259" s="10"/>
      <c r="W259" s="10"/>
      <c r="X259" s="10"/>
      <c r="Y259" s="10"/>
      <c r="Z259" s="10"/>
    </row>
    <row r="260" spans="1:26" ht="12.75" customHeight="1">
      <c r="A260" s="10"/>
      <c r="B260" s="10"/>
      <c r="C260" s="58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59"/>
      <c r="V260" s="10"/>
      <c r="W260" s="10"/>
      <c r="X260" s="10"/>
      <c r="Y260" s="10"/>
      <c r="Z260" s="10"/>
    </row>
    <row r="261" spans="1:26" ht="12.75" customHeight="1">
      <c r="A261" s="10"/>
      <c r="B261" s="10"/>
      <c r="C261" s="58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59"/>
      <c r="V261" s="10"/>
      <c r="W261" s="10"/>
      <c r="X261" s="10"/>
      <c r="Y261" s="10"/>
      <c r="Z261" s="10"/>
    </row>
    <row r="262" spans="1:26" ht="12.75" customHeight="1">
      <c r="A262" s="10"/>
      <c r="B262" s="10"/>
      <c r="C262" s="58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59"/>
      <c r="V262" s="10"/>
      <c r="W262" s="10"/>
      <c r="X262" s="10"/>
      <c r="Y262" s="10"/>
      <c r="Z262" s="10"/>
    </row>
    <row r="263" spans="1:26" ht="12.75" customHeight="1">
      <c r="A263" s="10"/>
      <c r="B263" s="10"/>
      <c r="C263" s="58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59"/>
      <c r="V263" s="10"/>
      <c r="W263" s="10"/>
      <c r="X263" s="10"/>
      <c r="Y263" s="10"/>
      <c r="Z263" s="10"/>
    </row>
    <row r="264" spans="1:26" ht="12.75" customHeight="1">
      <c r="A264" s="10"/>
      <c r="B264" s="10"/>
      <c r="C264" s="58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59"/>
      <c r="V264" s="10"/>
      <c r="W264" s="10"/>
      <c r="X264" s="10"/>
      <c r="Y264" s="10"/>
      <c r="Z264" s="10"/>
    </row>
    <row r="265" spans="1:26" ht="12.75" customHeight="1">
      <c r="A265" s="10"/>
      <c r="B265" s="10"/>
      <c r="C265" s="58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59"/>
      <c r="V265" s="10"/>
      <c r="W265" s="10"/>
      <c r="X265" s="10"/>
      <c r="Y265" s="10"/>
      <c r="Z265" s="10"/>
    </row>
    <row r="266" spans="1:26" ht="12.75" customHeight="1">
      <c r="A266" s="10"/>
      <c r="B266" s="10"/>
      <c r="C266" s="58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59"/>
      <c r="V266" s="10"/>
      <c r="W266" s="10"/>
      <c r="X266" s="10"/>
      <c r="Y266" s="10"/>
      <c r="Z266" s="10"/>
    </row>
    <row r="267" spans="1:26" ht="12.75" customHeight="1">
      <c r="A267" s="10"/>
      <c r="B267" s="10"/>
      <c r="C267" s="58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59"/>
      <c r="V267" s="10"/>
      <c r="W267" s="10"/>
      <c r="X267" s="10"/>
      <c r="Y267" s="10"/>
      <c r="Z267" s="10"/>
    </row>
    <row r="268" spans="1:26" ht="12.75" customHeight="1">
      <c r="A268" s="10"/>
      <c r="B268" s="10"/>
      <c r="C268" s="58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59"/>
      <c r="V268" s="10"/>
      <c r="W268" s="10"/>
      <c r="X268" s="10"/>
      <c r="Y268" s="10"/>
      <c r="Z268" s="10"/>
    </row>
    <row r="269" spans="1:26" ht="12.75" customHeight="1">
      <c r="A269" s="10"/>
      <c r="B269" s="10"/>
      <c r="C269" s="58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59"/>
      <c r="V269" s="10"/>
      <c r="W269" s="10"/>
      <c r="X269" s="10"/>
      <c r="Y269" s="10"/>
      <c r="Z269" s="10"/>
    </row>
    <row r="270" spans="1:26" ht="12.75" customHeight="1">
      <c r="A270" s="10"/>
      <c r="B270" s="10"/>
      <c r="C270" s="58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59"/>
      <c r="V270" s="10"/>
      <c r="W270" s="10"/>
      <c r="X270" s="10"/>
      <c r="Y270" s="10"/>
      <c r="Z270" s="10"/>
    </row>
    <row r="271" spans="1:26" ht="12.75" customHeight="1">
      <c r="A271" s="10"/>
      <c r="B271" s="10"/>
      <c r="C271" s="58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59"/>
      <c r="V271" s="10"/>
      <c r="W271" s="10"/>
      <c r="X271" s="10"/>
      <c r="Y271" s="10"/>
      <c r="Z271" s="10"/>
    </row>
    <row r="272" spans="1:26" ht="12.75" customHeight="1">
      <c r="A272" s="10"/>
      <c r="B272" s="10"/>
      <c r="C272" s="58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59"/>
      <c r="V272" s="10"/>
      <c r="W272" s="10"/>
      <c r="X272" s="10"/>
      <c r="Y272" s="10"/>
      <c r="Z272" s="10"/>
    </row>
    <row r="273" spans="1:26" ht="12.75" customHeight="1">
      <c r="A273" s="10"/>
      <c r="B273" s="10"/>
      <c r="C273" s="58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59"/>
      <c r="V273" s="10"/>
      <c r="W273" s="10"/>
      <c r="X273" s="10"/>
      <c r="Y273" s="10"/>
      <c r="Z273" s="10"/>
    </row>
    <row r="274" spans="1:26" ht="12.75" customHeight="1">
      <c r="A274" s="10"/>
      <c r="B274" s="10"/>
      <c r="C274" s="58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59"/>
      <c r="V274" s="10"/>
      <c r="W274" s="10"/>
      <c r="X274" s="10"/>
      <c r="Y274" s="10"/>
      <c r="Z274" s="10"/>
    </row>
    <row r="275" spans="1:26" ht="12.75" customHeight="1">
      <c r="A275" s="10"/>
      <c r="B275" s="10"/>
      <c r="C275" s="58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59"/>
      <c r="V275" s="10"/>
      <c r="W275" s="10"/>
      <c r="X275" s="10"/>
      <c r="Y275" s="10"/>
      <c r="Z275" s="10"/>
    </row>
    <row r="276" spans="1:26" ht="12.75" customHeight="1">
      <c r="A276" s="10"/>
      <c r="B276" s="10"/>
      <c r="C276" s="58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59"/>
      <c r="V276" s="10"/>
      <c r="W276" s="10"/>
      <c r="X276" s="10"/>
      <c r="Y276" s="10"/>
      <c r="Z276" s="10"/>
    </row>
    <row r="277" spans="1:26" ht="12.75" customHeight="1">
      <c r="A277" s="10"/>
      <c r="B277" s="10"/>
      <c r="C277" s="58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59"/>
      <c r="V277" s="10"/>
      <c r="W277" s="10"/>
      <c r="X277" s="10"/>
      <c r="Y277" s="10"/>
      <c r="Z277" s="10"/>
    </row>
    <row r="278" spans="1:26" ht="12.75" customHeight="1">
      <c r="A278" s="10"/>
      <c r="B278" s="10"/>
      <c r="C278" s="58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59"/>
      <c r="V278" s="10"/>
      <c r="W278" s="10"/>
      <c r="X278" s="10"/>
      <c r="Y278" s="10"/>
      <c r="Z278" s="10"/>
    </row>
    <row r="279" spans="1:26" ht="12.75" customHeight="1">
      <c r="A279" s="10"/>
      <c r="B279" s="10"/>
      <c r="C279" s="58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59"/>
      <c r="V279" s="10"/>
      <c r="W279" s="10"/>
      <c r="X279" s="10"/>
      <c r="Y279" s="10"/>
      <c r="Z279" s="10"/>
    </row>
    <row r="280" spans="1:26" ht="12.75" customHeight="1">
      <c r="A280" s="10"/>
      <c r="B280" s="10"/>
      <c r="C280" s="58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59"/>
      <c r="V280" s="10"/>
      <c r="W280" s="10"/>
      <c r="X280" s="10"/>
      <c r="Y280" s="10"/>
      <c r="Z280" s="10"/>
    </row>
    <row r="281" spans="1:26" ht="12.75" customHeight="1">
      <c r="A281" s="10"/>
      <c r="B281" s="10"/>
      <c r="C281" s="58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59"/>
      <c r="V281" s="10"/>
      <c r="W281" s="10"/>
      <c r="X281" s="10"/>
      <c r="Y281" s="10"/>
      <c r="Z281" s="10"/>
    </row>
    <row r="282" spans="1:26" ht="12.75" customHeight="1">
      <c r="A282" s="10"/>
      <c r="B282" s="10"/>
      <c r="C282" s="58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59"/>
      <c r="V282" s="10"/>
      <c r="W282" s="10"/>
      <c r="X282" s="10"/>
      <c r="Y282" s="10"/>
      <c r="Z282" s="10"/>
    </row>
    <row r="283" spans="1:26" ht="12.75" customHeight="1">
      <c r="A283" s="10"/>
      <c r="B283" s="10"/>
      <c r="C283" s="58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59"/>
      <c r="V283" s="10"/>
      <c r="W283" s="10"/>
      <c r="X283" s="10"/>
      <c r="Y283" s="10"/>
      <c r="Z283" s="10"/>
    </row>
    <row r="284" spans="1:26" ht="12.75" customHeight="1">
      <c r="A284" s="10"/>
      <c r="B284" s="10"/>
      <c r="C284" s="58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59"/>
      <c r="V284" s="10"/>
      <c r="W284" s="10"/>
      <c r="X284" s="10"/>
      <c r="Y284" s="10"/>
      <c r="Z284" s="10"/>
    </row>
    <row r="285" spans="1:26" ht="12.75" customHeight="1">
      <c r="A285" s="10"/>
      <c r="B285" s="10"/>
      <c r="C285" s="58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59"/>
      <c r="V285" s="10"/>
      <c r="W285" s="10"/>
      <c r="X285" s="10"/>
      <c r="Y285" s="10"/>
      <c r="Z285" s="10"/>
    </row>
    <row r="286" spans="1:26" ht="12.75" customHeight="1">
      <c r="A286" s="10"/>
      <c r="B286" s="10"/>
      <c r="C286" s="58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59"/>
      <c r="V286" s="10"/>
      <c r="W286" s="10"/>
      <c r="X286" s="10"/>
      <c r="Y286" s="10"/>
      <c r="Z286" s="10"/>
    </row>
    <row r="287" spans="1:26" ht="12.75" customHeight="1">
      <c r="A287" s="10"/>
      <c r="B287" s="10"/>
      <c r="C287" s="58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59"/>
      <c r="V287" s="10"/>
      <c r="W287" s="10"/>
      <c r="X287" s="10"/>
      <c r="Y287" s="10"/>
      <c r="Z287" s="10"/>
    </row>
    <row r="288" spans="1:26" ht="12.75" customHeight="1">
      <c r="A288" s="10"/>
      <c r="B288" s="10"/>
      <c r="C288" s="58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59"/>
      <c r="V288" s="10"/>
      <c r="W288" s="10"/>
      <c r="X288" s="10"/>
      <c r="Y288" s="10"/>
      <c r="Z288" s="10"/>
    </row>
    <row r="289" spans="1:26" ht="12.75" customHeight="1">
      <c r="A289" s="10"/>
      <c r="B289" s="10"/>
      <c r="C289" s="58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59"/>
      <c r="V289" s="10"/>
      <c r="W289" s="10"/>
      <c r="X289" s="10"/>
      <c r="Y289" s="10"/>
      <c r="Z289" s="10"/>
    </row>
    <row r="290" spans="1:26" ht="12.75" customHeight="1">
      <c r="A290" s="10"/>
      <c r="B290" s="10"/>
      <c r="C290" s="58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59"/>
      <c r="V290" s="10"/>
      <c r="W290" s="10"/>
      <c r="X290" s="10"/>
      <c r="Y290" s="10"/>
      <c r="Z290" s="10"/>
    </row>
    <row r="291" spans="1:26" ht="12.75" customHeight="1">
      <c r="A291" s="10"/>
      <c r="B291" s="10"/>
      <c r="C291" s="58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59"/>
      <c r="V291" s="10"/>
      <c r="W291" s="10"/>
      <c r="X291" s="10"/>
      <c r="Y291" s="10"/>
      <c r="Z291" s="10"/>
    </row>
    <row r="292" spans="1:26" ht="12.75" customHeight="1">
      <c r="A292" s="10"/>
      <c r="B292" s="10"/>
      <c r="C292" s="58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59"/>
      <c r="V292" s="10"/>
      <c r="W292" s="10"/>
      <c r="X292" s="10"/>
      <c r="Y292" s="10"/>
      <c r="Z292" s="10"/>
    </row>
    <row r="293" spans="1:26" ht="12.75" customHeight="1">
      <c r="A293" s="10"/>
      <c r="B293" s="10"/>
      <c r="C293" s="58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59"/>
      <c r="V293" s="10"/>
      <c r="W293" s="10"/>
      <c r="X293" s="10"/>
      <c r="Y293" s="10"/>
      <c r="Z293" s="10"/>
    </row>
    <row r="294" spans="1:26" ht="12.75" customHeight="1">
      <c r="A294" s="10"/>
      <c r="B294" s="10"/>
      <c r="C294" s="58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59"/>
      <c r="V294" s="10"/>
      <c r="W294" s="10"/>
      <c r="X294" s="10"/>
      <c r="Y294" s="10"/>
      <c r="Z294" s="10"/>
    </row>
    <row r="295" spans="1:26" ht="12.75" customHeight="1">
      <c r="A295" s="10"/>
      <c r="B295" s="10"/>
      <c r="C295" s="58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59"/>
      <c r="V295" s="10"/>
      <c r="W295" s="10"/>
      <c r="X295" s="10"/>
      <c r="Y295" s="10"/>
      <c r="Z295" s="10"/>
    </row>
    <row r="296" spans="1:26" ht="12.75" customHeight="1">
      <c r="A296" s="10"/>
      <c r="B296" s="10"/>
      <c r="C296" s="58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59"/>
      <c r="V296" s="10"/>
      <c r="W296" s="10"/>
      <c r="X296" s="10"/>
      <c r="Y296" s="10"/>
      <c r="Z296" s="10"/>
    </row>
    <row r="297" spans="1:26" ht="12.75" customHeight="1">
      <c r="A297" s="10"/>
      <c r="B297" s="10"/>
      <c r="C297" s="58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59"/>
      <c r="V297" s="10"/>
      <c r="W297" s="10"/>
      <c r="X297" s="10"/>
      <c r="Y297" s="10"/>
      <c r="Z297" s="10"/>
    </row>
    <row r="298" spans="1:26" ht="12.75" customHeight="1">
      <c r="A298" s="10"/>
      <c r="B298" s="10"/>
      <c r="C298" s="58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59"/>
      <c r="V298" s="10"/>
      <c r="W298" s="10"/>
      <c r="X298" s="10"/>
      <c r="Y298" s="10"/>
      <c r="Z298" s="10"/>
    </row>
    <row r="299" spans="1:26" ht="12.75" customHeight="1">
      <c r="A299" s="10"/>
      <c r="B299" s="10"/>
      <c r="C299" s="58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59"/>
      <c r="V299" s="10"/>
      <c r="W299" s="10"/>
      <c r="X299" s="10"/>
      <c r="Y299" s="10"/>
      <c r="Z299" s="10"/>
    </row>
    <row r="300" spans="1:26" ht="12.75" customHeight="1">
      <c r="A300" s="10"/>
      <c r="B300" s="10"/>
      <c r="C300" s="58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59"/>
      <c r="V300" s="10"/>
      <c r="W300" s="10"/>
      <c r="X300" s="10"/>
      <c r="Y300" s="10"/>
      <c r="Z300" s="10"/>
    </row>
    <row r="301" spans="1:26" ht="12.75" customHeight="1">
      <c r="A301" s="10"/>
      <c r="B301" s="10"/>
      <c r="C301" s="58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59"/>
      <c r="V301" s="10"/>
      <c r="W301" s="10"/>
      <c r="X301" s="10"/>
      <c r="Y301" s="10"/>
      <c r="Z301" s="10"/>
    </row>
    <row r="302" spans="1:26" ht="12.75" customHeight="1">
      <c r="A302" s="10"/>
      <c r="B302" s="10"/>
      <c r="C302" s="58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59"/>
      <c r="V302" s="10"/>
      <c r="W302" s="10"/>
      <c r="X302" s="10"/>
      <c r="Y302" s="10"/>
      <c r="Z302" s="10"/>
    </row>
    <row r="303" spans="1:26" ht="12.75" customHeight="1">
      <c r="A303" s="10"/>
      <c r="B303" s="10"/>
      <c r="C303" s="58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59"/>
      <c r="V303" s="10"/>
      <c r="W303" s="10"/>
      <c r="X303" s="10"/>
      <c r="Y303" s="10"/>
      <c r="Z303" s="10"/>
    </row>
    <row r="304" spans="1:26" ht="12.75" customHeight="1">
      <c r="A304" s="10"/>
      <c r="B304" s="10"/>
      <c r="C304" s="58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59"/>
      <c r="V304" s="10"/>
      <c r="W304" s="10"/>
      <c r="X304" s="10"/>
      <c r="Y304" s="10"/>
      <c r="Z304" s="10"/>
    </row>
    <row r="305" spans="1:26" ht="12.75" customHeight="1">
      <c r="A305" s="10"/>
      <c r="B305" s="10"/>
      <c r="C305" s="58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59"/>
      <c r="V305" s="10"/>
      <c r="W305" s="10"/>
      <c r="X305" s="10"/>
      <c r="Y305" s="10"/>
      <c r="Z305" s="10"/>
    </row>
    <row r="306" spans="1:26" ht="12.75" customHeight="1">
      <c r="A306" s="10"/>
      <c r="B306" s="10"/>
      <c r="C306" s="58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59"/>
      <c r="V306" s="10"/>
      <c r="W306" s="10"/>
      <c r="X306" s="10"/>
      <c r="Y306" s="10"/>
      <c r="Z306" s="10"/>
    </row>
    <row r="307" spans="1:26" ht="12.75" customHeight="1">
      <c r="A307" s="10"/>
      <c r="B307" s="10"/>
      <c r="C307" s="58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59"/>
      <c r="V307" s="10"/>
      <c r="W307" s="10"/>
      <c r="X307" s="10"/>
      <c r="Y307" s="10"/>
      <c r="Z307" s="10"/>
    </row>
    <row r="308" spans="1:26" ht="12.75" customHeight="1">
      <c r="A308" s="10"/>
      <c r="B308" s="10"/>
      <c r="C308" s="58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59"/>
      <c r="V308" s="10"/>
      <c r="W308" s="10"/>
      <c r="X308" s="10"/>
      <c r="Y308" s="10"/>
      <c r="Z308" s="10"/>
    </row>
    <row r="309" spans="1:26" ht="12.75" customHeight="1">
      <c r="A309" s="10"/>
      <c r="B309" s="10"/>
      <c r="C309" s="58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59"/>
      <c r="V309" s="10"/>
      <c r="W309" s="10"/>
      <c r="X309" s="10"/>
      <c r="Y309" s="10"/>
      <c r="Z309" s="10"/>
    </row>
    <row r="310" spans="1:26" ht="12.75" customHeight="1">
      <c r="A310" s="10"/>
      <c r="B310" s="10"/>
      <c r="C310" s="58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59"/>
      <c r="V310" s="10"/>
      <c r="W310" s="10"/>
      <c r="X310" s="10"/>
      <c r="Y310" s="10"/>
      <c r="Z310" s="10"/>
    </row>
    <row r="311" spans="1:26" ht="12.75" customHeight="1">
      <c r="A311" s="10"/>
      <c r="B311" s="10"/>
      <c r="C311" s="58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59"/>
      <c r="V311" s="10"/>
      <c r="W311" s="10"/>
      <c r="X311" s="10"/>
      <c r="Y311" s="10"/>
      <c r="Z311" s="10"/>
    </row>
    <row r="312" spans="1:26" ht="12.75" customHeight="1">
      <c r="A312" s="10"/>
      <c r="B312" s="10"/>
      <c r="C312" s="58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59"/>
      <c r="V312" s="10"/>
      <c r="W312" s="10"/>
      <c r="X312" s="10"/>
      <c r="Y312" s="10"/>
      <c r="Z312" s="10"/>
    </row>
    <row r="313" spans="1:26" ht="12.75" customHeight="1">
      <c r="A313" s="10"/>
      <c r="B313" s="10"/>
      <c r="C313" s="58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59"/>
      <c r="V313" s="10"/>
      <c r="W313" s="10"/>
      <c r="X313" s="10"/>
      <c r="Y313" s="10"/>
      <c r="Z313" s="10"/>
    </row>
    <row r="314" spans="1:26" ht="12.75" customHeight="1">
      <c r="A314" s="10"/>
      <c r="B314" s="10"/>
      <c r="C314" s="58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59"/>
      <c r="V314" s="10"/>
      <c r="W314" s="10"/>
      <c r="X314" s="10"/>
      <c r="Y314" s="10"/>
      <c r="Z314" s="10"/>
    </row>
    <row r="315" spans="1:26" ht="12.75" customHeight="1">
      <c r="A315" s="10"/>
      <c r="B315" s="10"/>
      <c r="C315" s="58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59"/>
      <c r="V315" s="10"/>
      <c r="W315" s="10"/>
      <c r="X315" s="10"/>
      <c r="Y315" s="10"/>
      <c r="Z315" s="10"/>
    </row>
    <row r="316" spans="1:26" ht="12.75" customHeight="1">
      <c r="A316" s="10"/>
      <c r="B316" s="10"/>
      <c r="C316" s="58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59"/>
      <c r="V316" s="10"/>
      <c r="W316" s="10"/>
      <c r="X316" s="10"/>
      <c r="Y316" s="10"/>
      <c r="Z316" s="10"/>
    </row>
    <row r="317" spans="1:26" ht="12.75" customHeight="1">
      <c r="A317" s="10"/>
      <c r="B317" s="10"/>
      <c r="C317" s="58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59"/>
      <c r="V317" s="10"/>
      <c r="W317" s="10"/>
      <c r="X317" s="10"/>
      <c r="Y317" s="10"/>
      <c r="Z317" s="10"/>
    </row>
    <row r="318" spans="1:26" ht="12.75" customHeight="1">
      <c r="A318" s="10"/>
      <c r="B318" s="10"/>
      <c r="C318" s="58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59"/>
      <c r="V318" s="10"/>
      <c r="W318" s="10"/>
      <c r="X318" s="10"/>
      <c r="Y318" s="10"/>
      <c r="Z318" s="10"/>
    </row>
    <row r="319" spans="1:26" ht="12.75" customHeight="1">
      <c r="A319" s="10"/>
      <c r="B319" s="10"/>
      <c r="C319" s="58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59"/>
      <c r="V319" s="10"/>
      <c r="W319" s="10"/>
      <c r="X319" s="10"/>
      <c r="Y319" s="10"/>
      <c r="Z319" s="10"/>
    </row>
    <row r="320" spans="1:26" ht="12.75" customHeight="1">
      <c r="A320" s="10"/>
      <c r="B320" s="10"/>
      <c r="C320" s="58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59"/>
      <c r="V320" s="10"/>
      <c r="W320" s="10"/>
      <c r="X320" s="10"/>
      <c r="Y320" s="10"/>
      <c r="Z320" s="10"/>
    </row>
    <row r="321" spans="1:26" ht="12.75" customHeight="1">
      <c r="A321" s="10"/>
      <c r="B321" s="10"/>
      <c r="C321" s="58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59"/>
      <c r="V321" s="10"/>
      <c r="W321" s="10"/>
      <c r="X321" s="10"/>
      <c r="Y321" s="10"/>
      <c r="Z321" s="10"/>
    </row>
    <row r="322" spans="1:26" ht="12.75" customHeight="1">
      <c r="A322" s="10"/>
      <c r="B322" s="10"/>
      <c r="C322" s="58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59"/>
      <c r="V322" s="10"/>
      <c r="W322" s="10"/>
      <c r="X322" s="10"/>
      <c r="Y322" s="10"/>
      <c r="Z322" s="10"/>
    </row>
    <row r="323" spans="1:26" ht="12.75" customHeight="1">
      <c r="A323" s="10"/>
      <c r="B323" s="10"/>
      <c r="C323" s="58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59"/>
      <c r="V323" s="10"/>
      <c r="W323" s="10"/>
      <c r="X323" s="10"/>
      <c r="Y323" s="10"/>
      <c r="Z323" s="10"/>
    </row>
    <row r="324" spans="1:26" ht="12.75" customHeight="1">
      <c r="A324" s="10"/>
      <c r="B324" s="10"/>
      <c r="C324" s="58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59"/>
      <c r="V324" s="10"/>
      <c r="W324" s="10"/>
      <c r="X324" s="10"/>
      <c r="Y324" s="10"/>
      <c r="Z324" s="10"/>
    </row>
    <row r="325" spans="1:26" ht="12.75" customHeight="1">
      <c r="A325" s="10"/>
      <c r="B325" s="10"/>
      <c r="C325" s="58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59"/>
      <c r="V325" s="10"/>
      <c r="W325" s="10"/>
      <c r="X325" s="10"/>
      <c r="Y325" s="10"/>
      <c r="Z325" s="10"/>
    </row>
    <row r="326" spans="1:26" ht="12.75" customHeight="1">
      <c r="A326" s="10"/>
      <c r="B326" s="10"/>
      <c r="C326" s="58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59"/>
      <c r="V326" s="10"/>
      <c r="W326" s="10"/>
      <c r="X326" s="10"/>
      <c r="Y326" s="10"/>
      <c r="Z326" s="10"/>
    </row>
    <row r="327" spans="1:26" ht="12.75" customHeight="1">
      <c r="A327" s="10"/>
      <c r="B327" s="10"/>
      <c r="C327" s="58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59"/>
      <c r="V327" s="10"/>
      <c r="W327" s="10"/>
      <c r="X327" s="10"/>
      <c r="Y327" s="10"/>
      <c r="Z327" s="10"/>
    </row>
    <row r="328" spans="1:26" ht="12.75" customHeight="1">
      <c r="A328" s="10"/>
      <c r="B328" s="10"/>
      <c r="C328" s="58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59"/>
      <c r="V328" s="10"/>
      <c r="W328" s="10"/>
      <c r="X328" s="10"/>
      <c r="Y328" s="10"/>
      <c r="Z328" s="10"/>
    </row>
    <row r="329" spans="1:26" ht="12.75" customHeight="1">
      <c r="A329" s="10"/>
      <c r="B329" s="10"/>
      <c r="C329" s="58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59"/>
      <c r="V329" s="10"/>
      <c r="W329" s="10"/>
      <c r="X329" s="10"/>
      <c r="Y329" s="10"/>
      <c r="Z329" s="10"/>
    </row>
    <row r="330" spans="1:26" ht="12.75" customHeight="1">
      <c r="A330" s="10"/>
      <c r="B330" s="10"/>
      <c r="C330" s="58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59"/>
      <c r="V330" s="10"/>
      <c r="W330" s="10"/>
      <c r="X330" s="10"/>
      <c r="Y330" s="10"/>
      <c r="Z330" s="10"/>
    </row>
    <row r="331" spans="1:26" ht="12.75" customHeight="1">
      <c r="A331" s="10"/>
      <c r="B331" s="10"/>
      <c r="C331" s="58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59"/>
      <c r="V331" s="10"/>
      <c r="W331" s="10"/>
      <c r="X331" s="10"/>
      <c r="Y331" s="10"/>
      <c r="Z331" s="10"/>
    </row>
    <row r="332" spans="1:26" ht="12.75" customHeight="1">
      <c r="A332" s="10"/>
      <c r="B332" s="10"/>
      <c r="C332" s="58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59"/>
      <c r="V332" s="10"/>
      <c r="W332" s="10"/>
      <c r="X332" s="10"/>
      <c r="Y332" s="10"/>
      <c r="Z332" s="10"/>
    </row>
    <row r="333" spans="1:26" ht="12.75" customHeight="1">
      <c r="A333" s="10"/>
      <c r="B333" s="10"/>
      <c r="C333" s="58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59"/>
      <c r="V333" s="10"/>
      <c r="W333" s="10"/>
      <c r="X333" s="10"/>
      <c r="Y333" s="10"/>
      <c r="Z333" s="10"/>
    </row>
    <row r="334" spans="1:26" ht="12.75" customHeight="1">
      <c r="A334" s="10"/>
      <c r="B334" s="10"/>
      <c r="C334" s="58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59"/>
      <c r="V334" s="10"/>
      <c r="W334" s="10"/>
      <c r="X334" s="10"/>
      <c r="Y334" s="10"/>
      <c r="Z334" s="10"/>
    </row>
    <row r="335" spans="1:26" ht="12.75" customHeight="1">
      <c r="A335" s="10"/>
      <c r="B335" s="10"/>
      <c r="C335" s="58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59"/>
      <c r="V335" s="10"/>
      <c r="W335" s="10"/>
      <c r="X335" s="10"/>
      <c r="Y335" s="10"/>
      <c r="Z335" s="10"/>
    </row>
    <row r="336" spans="1:26" ht="12.75" customHeight="1">
      <c r="A336" s="10"/>
      <c r="B336" s="10"/>
      <c r="C336" s="58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59"/>
      <c r="V336" s="10"/>
      <c r="W336" s="10"/>
      <c r="X336" s="10"/>
      <c r="Y336" s="10"/>
      <c r="Z336" s="10"/>
    </row>
    <row r="337" spans="1:26" ht="12.75" customHeight="1">
      <c r="A337" s="10"/>
      <c r="B337" s="10"/>
      <c r="C337" s="58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59"/>
      <c r="V337" s="10"/>
      <c r="W337" s="10"/>
      <c r="X337" s="10"/>
      <c r="Y337" s="10"/>
      <c r="Z337" s="10"/>
    </row>
    <row r="338" spans="1:26" ht="12.75" customHeight="1">
      <c r="A338" s="10"/>
      <c r="B338" s="10"/>
      <c r="C338" s="58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59"/>
      <c r="V338" s="10"/>
      <c r="W338" s="10"/>
      <c r="X338" s="10"/>
      <c r="Y338" s="10"/>
      <c r="Z338" s="10"/>
    </row>
    <row r="339" spans="1:26" ht="12.75" customHeight="1">
      <c r="A339" s="10"/>
      <c r="B339" s="10"/>
      <c r="C339" s="58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59"/>
      <c r="V339" s="10"/>
      <c r="W339" s="10"/>
      <c r="X339" s="10"/>
      <c r="Y339" s="10"/>
      <c r="Z339" s="10"/>
    </row>
    <row r="340" spans="1:26" ht="12.75" customHeight="1">
      <c r="A340" s="10"/>
      <c r="B340" s="10"/>
      <c r="C340" s="58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59"/>
      <c r="V340" s="10"/>
      <c r="W340" s="10"/>
      <c r="X340" s="10"/>
      <c r="Y340" s="10"/>
      <c r="Z340" s="10"/>
    </row>
    <row r="341" spans="1:26" ht="12.75" customHeight="1">
      <c r="A341" s="10"/>
      <c r="B341" s="10"/>
      <c r="C341" s="58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59"/>
      <c r="V341" s="10"/>
      <c r="W341" s="10"/>
      <c r="X341" s="10"/>
      <c r="Y341" s="10"/>
      <c r="Z341" s="10"/>
    </row>
    <row r="342" spans="1:26" ht="12.75" customHeight="1">
      <c r="A342" s="10"/>
      <c r="B342" s="10"/>
      <c r="C342" s="58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59"/>
      <c r="V342" s="10"/>
      <c r="W342" s="10"/>
      <c r="X342" s="10"/>
      <c r="Y342" s="10"/>
      <c r="Z342" s="10"/>
    </row>
    <row r="343" spans="1:26" ht="12.75" customHeight="1">
      <c r="A343" s="10"/>
      <c r="B343" s="10"/>
      <c r="C343" s="58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59"/>
      <c r="V343" s="10"/>
      <c r="W343" s="10"/>
      <c r="X343" s="10"/>
      <c r="Y343" s="10"/>
      <c r="Z343" s="10"/>
    </row>
    <row r="344" spans="1:26" ht="12.75" customHeight="1">
      <c r="A344" s="10"/>
      <c r="B344" s="10"/>
      <c r="C344" s="58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59"/>
      <c r="V344" s="10"/>
      <c r="W344" s="10"/>
      <c r="X344" s="10"/>
      <c r="Y344" s="10"/>
      <c r="Z344" s="10"/>
    </row>
    <row r="345" spans="1:26" ht="12.75" customHeight="1">
      <c r="A345" s="10"/>
      <c r="B345" s="10"/>
      <c r="C345" s="58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59"/>
      <c r="V345" s="10"/>
      <c r="W345" s="10"/>
      <c r="X345" s="10"/>
      <c r="Y345" s="10"/>
      <c r="Z345" s="10"/>
    </row>
    <row r="346" spans="1:26" ht="12.75" customHeight="1">
      <c r="A346" s="10"/>
      <c r="B346" s="10"/>
      <c r="C346" s="58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59"/>
      <c r="V346" s="10"/>
      <c r="W346" s="10"/>
      <c r="X346" s="10"/>
      <c r="Y346" s="10"/>
      <c r="Z346" s="10"/>
    </row>
    <row r="347" spans="1:26" ht="12.75" customHeight="1">
      <c r="A347" s="10"/>
      <c r="B347" s="10"/>
      <c r="C347" s="58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59"/>
      <c r="V347" s="10"/>
      <c r="W347" s="10"/>
      <c r="X347" s="10"/>
      <c r="Y347" s="10"/>
      <c r="Z347" s="10"/>
    </row>
    <row r="348" spans="1:26" ht="12.75" customHeight="1">
      <c r="A348" s="10"/>
      <c r="B348" s="10"/>
      <c r="C348" s="58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59"/>
      <c r="V348" s="10"/>
      <c r="W348" s="10"/>
      <c r="X348" s="10"/>
      <c r="Y348" s="10"/>
      <c r="Z348" s="10"/>
    </row>
    <row r="349" spans="1:26" ht="12.75" customHeight="1">
      <c r="A349" s="10"/>
      <c r="B349" s="10"/>
      <c r="C349" s="58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59"/>
      <c r="V349" s="10"/>
      <c r="W349" s="10"/>
      <c r="X349" s="10"/>
      <c r="Y349" s="10"/>
      <c r="Z349" s="10"/>
    </row>
    <row r="350" spans="1:26" ht="12.75" customHeight="1">
      <c r="A350" s="10"/>
      <c r="B350" s="10"/>
      <c r="C350" s="58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59"/>
      <c r="V350" s="10"/>
      <c r="W350" s="10"/>
      <c r="X350" s="10"/>
      <c r="Y350" s="10"/>
      <c r="Z350" s="10"/>
    </row>
    <row r="351" spans="1:26" ht="12.75" customHeight="1">
      <c r="A351" s="10"/>
      <c r="B351" s="10"/>
      <c r="C351" s="58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59"/>
      <c r="V351" s="10"/>
      <c r="W351" s="10"/>
      <c r="X351" s="10"/>
      <c r="Y351" s="10"/>
      <c r="Z351" s="10"/>
    </row>
    <row r="352" spans="1:26" ht="12.75" customHeight="1">
      <c r="A352" s="10"/>
      <c r="B352" s="10"/>
      <c r="C352" s="58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59"/>
      <c r="V352" s="10"/>
      <c r="W352" s="10"/>
      <c r="X352" s="10"/>
      <c r="Y352" s="10"/>
      <c r="Z352" s="10"/>
    </row>
    <row r="353" spans="1:26" ht="12.75" customHeight="1">
      <c r="A353" s="10"/>
      <c r="B353" s="10"/>
      <c r="C353" s="58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59"/>
      <c r="V353" s="10"/>
      <c r="W353" s="10"/>
      <c r="X353" s="10"/>
      <c r="Y353" s="10"/>
      <c r="Z353" s="10"/>
    </row>
    <row r="354" spans="1:26" ht="12.75" customHeight="1">
      <c r="A354" s="10"/>
      <c r="B354" s="10"/>
      <c r="C354" s="58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59"/>
      <c r="V354" s="10"/>
      <c r="W354" s="10"/>
      <c r="X354" s="10"/>
      <c r="Y354" s="10"/>
      <c r="Z354" s="10"/>
    </row>
    <row r="355" spans="1:26" ht="12.75" customHeight="1">
      <c r="A355" s="10"/>
      <c r="B355" s="10"/>
      <c r="C355" s="58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59"/>
      <c r="V355" s="10"/>
      <c r="W355" s="10"/>
      <c r="X355" s="10"/>
      <c r="Y355" s="10"/>
      <c r="Z355" s="10"/>
    </row>
    <row r="356" spans="1:26" ht="12.75" customHeight="1">
      <c r="A356" s="10"/>
      <c r="B356" s="10"/>
      <c r="C356" s="58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59"/>
      <c r="V356" s="10"/>
      <c r="W356" s="10"/>
      <c r="X356" s="10"/>
      <c r="Y356" s="10"/>
      <c r="Z356" s="10"/>
    </row>
    <row r="357" spans="1:26" ht="12.75" customHeight="1">
      <c r="A357" s="10"/>
      <c r="B357" s="10"/>
      <c r="C357" s="58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59"/>
      <c r="V357" s="10"/>
      <c r="W357" s="10"/>
      <c r="X357" s="10"/>
      <c r="Y357" s="10"/>
      <c r="Z357" s="10"/>
    </row>
    <row r="358" spans="1:26" ht="12.75" customHeight="1">
      <c r="A358" s="10"/>
      <c r="B358" s="10"/>
      <c r="C358" s="58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59"/>
      <c r="V358" s="10"/>
      <c r="W358" s="10"/>
      <c r="X358" s="10"/>
      <c r="Y358" s="10"/>
      <c r="Z358" s="10"/>
    </row>
    <row r="359" spans="1:26" ht="12.75" customHeight="1">
      <c r="A359" s="10"/>
      <c r="B359" s="10"/>
      <c r="C359" s="58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59"/>
      <c r="V359" s="10"/>
      <c r="W359" s="10"/>
      <c r="X359" s="10"/>
      <c r="Y359" s="10"/>
      <c r="Z359" s="10"/>
    </row>
    <row r="360" spans="1:26" ht="12.75" customHeight="1">
      <c r="A360" s="10"/>
      <c r="B360" s="10"/>
      <c r="C360" s="58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59"/>
      <c r="V360" s="10"/>
      <c r="W360" s="10"/>
      <c r="X360" s="10"/>
      <c r="Y360" s="10"/>
      <c r="Z360" s="10"/>
    </row>
    <row r="361" spans="1:26" ht="12.75" customHeight="1">
      <c r="A361" s="10"/>
      <c r="B361" s="10"/>
      <c r="C361" s="58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59"/>
      <c r="V361" s="10"/>
      <c r="W361" s="10"/>
      <c r="X361" s="10"/>
      <c r="Y361" s="10"/>
      <c r="Z361" s="10"/>
    </row>
    <row r="362" spans="1:26" ht="12.75" customHeight="1">
      <c r="A362" s="10"/>
      <c r="B362" s="10"/>
      <c r="C362" s="58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59"/>
      <c r="V362" s="10"/>
      <c r="W362" s="10"/>
      <c r="X362" s="10"/>
      <c r="Y362" s="10"/>
      <c r="Z362" s="10"/>
    </row>
    <row r="363" spans="1:26" ht="12.75" customHeight="1">
      <c r="A363" s="10"/>
      <c r="B363" s="10"/>
      <c r="C363" s="58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59"/>
      <c r="V363" s="10"/>
      <c r="W363" s="10"/>
      <c r="X363" s="10"/>
      <c r="Y363" s="10"/>
      <c r="Z363" s="10"/>
    </row>
    <row r="364" spans="1:26" ht="12.75" customHeight="1">
      <c r="A364" s="10"/>
      <c r="B364" s="10"/>
      <c r="C364" s="58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59"/>
      <c r="V364" s="10"/>
      <c r="W364" s="10"/>
      <c r="X364" s="10"/>
      <c r="Y364" s="10"/>
      <c r="Z364" s="10"/>
    </row>
    <row r="365" spans="1:26" ht="12.75" customHeight="1">
      <c r="A365" s="10"/>
      <c r="B365" s="10"/>
      <c r="C365" s="58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59"/>
      <c r="V365" s="10"/>
      <c r="W365" s="10"/>
      <c r="X365" s="10"/>
      <c r="Y365" s="10"/>
      <c r="Z365" s="10"/>
    </row>
    <row r="366" spans="1:26" ht="12.75" customHeight="1">
      <c r="A366" s="10"/>
      <c r="B366" s="10"/>
      <c r="C366" s="58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59"/>
      <c r="V366" s="10"/>
      <c r="W366" s="10"/>
      <c r="X366" s="10"/>
      <c r="Y366" s="10"/>
      <c r="Z366" s="10"/>
    </row>
    <row r="367" spans="1:26" ht="12.75" customHeight="1">
      <c r="A367" s="10"/>
      <c r="B367" s="10"/>
      <c r="C367" s="58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59"/>
      <c r="V367" s="10"/>
      <c r="W367" s="10"/>
      <c r="X367" s="10"/>
      <c r="Y367" s="10"/>
      <c r="Z367" s="10"/>
    </row>
    <row r="368" spans="1:26" ht="12.75" customHeight="1">
      <c r="A368" s="10"/>
      <c r="B368" s="10"/>
      <c r="C368" s="58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59"/>
      <c r="V368" s="10"/>
      <c r="W368" s="10"/>
      <c r="X368" s="10"/>
      <c r="Y368" s="10"/>
      <c r="Z368" s="10"/>
    </row>
    <row r="369" spans="1:26" ht="12.75" customHeight="1">
      <c r="A369" s="10"/>
      <c r="B369" s="10"/>
      <c r="C369" s="58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59"/>
      <c r="V369" s="10"/>
      <c r="W369" s="10"/>
      <c r="X369" s="10"/>
      <c r="Y369" s="10"/>
      <c r="Z369" s="10"/>
    </row>
    <row r="370" spans="1:26" ht="12.75" customHeight="1">
      <c r="A370" s="10"/>
      <c r="B370" s="10"/>
      <c r="C370" s="58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59"/>
      <c r="V370" s="10"/>
      <c r="W370" s="10"/>
      <c r="X370" s="10"/>
      <c r="Y370" s="10"/>
      <c r="Z370" s="10"/>
    </row>
    <row r="371" spans="1:26" ht="12.75" customHeight="1">
      <c r="A371" s="10"/>
      <c r="B371" s="10"/>
      <c r="C371" s="58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59"/>
      <c r="V371" s="10"/>
      <c r="W371" s="10"/>
      <c r="X371" s="10"/>
      <c r="Y371" s="10"/>
      <c r="Z371" s="10"/>
    </row>
    <row r="372" spans="1:26" ht="12.75" customHeight="1">
      <c r="A372" s="10"/>
      <c r="B372" s="10"/>
      <c r="C372" s="58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59"/>
      <c r="V372" s="10"/>
      <c r="W372" s="10"/>
      <c r="X372" s="10"/>
      <c r="Y372" s="10"/>
      <c r="Z372" s="10"/>
    </row>
    <row r="373" spans="1:26" ht="12.75" customHeight="1">
      <c r="A373" s="10"/>
      <c r="B373" s="10"/>
      <c r="C373" s="58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59"/>
      <c r="V373" s="10"/>
      <c r="W373" s="10"/>
      <c r="X373" s="10"/>
      <c r="Y373" s="10"/>
      <c r="Z373" s="10"/>
    </row>
    <row r="374" spans="1:26" ht="12.75" customHeight="1">
      <c r="A374" s="10"/>
      <c r="B374" s="10"/>
      <c r="C374" s="58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59"/>
      <c r="V374" s="10"/>
      <c r="W374" s="10"/>
      <c r="X374" s="10"/>
      <c r="Y374" s="10"/>
      <c r="Z374" s="10"/>
    </row>
    <row r="375" spans="1:26" ht="12.75" customHeight="1">
      <c r="A375" s="10"/>
      <c r="B375" s="10"/>
      <c r="C375" s="58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59"/>
      <c r="V375" s="10"/>
      <c r="W375" s="10"/>
      <c r="X375" s="10"/>
      <c r="Y375" s="10"/>
      <c r="Z375" s="10"/>
    </row>
    <row r="376" spans="1:26" ht="12.75" customHeight="1">
      <c r="A376" s="10"/>
      <c r="B376" s="10"/>
      <c r="C376" s="58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59"/>
      <c r="V376" s="10"/>
      <c r="W376" s="10"/>
      <c r="X376" s="10"/>
      <c r="Y376" s="10"/>
      <c r="Z376" s="10"/>
    </row>
    <row r="377" spans="1:26" ht="12.75" customHeight="1">
      <c r="A377" s="10"/>
      <c r="B377" s="10"/>
      <c r="C377" s="58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59"/>
      <c r="V377" s="10"/>
      <c r="W377" s="10"/>
      <c r="X377" s="10"/>
      <c r="Y377" s="10"/>
      <c r="Z377" s="10"/>
    </row>
    <row r="378" spans="1:26" ht="12.75" customHeight="1">
      <c r="A378" s="10"/>
      <c r="B378" s="10"/>
      <c r="C378" s="58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59"/>
      <c r="V378" s="10"/>
      <c r="W378" s="10"/>
      <c r="X378" s="10"/>
      <c r="Y378" s="10"/>
      <c r="Z378" s="10"/>
    </row>
    <row r="379" spans="1:26" ht="12.75" customHeight="1">
      <c r="A379" s="10"/>
      <c r="B379" s="10"/>
      <c r="C379" s="58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59"/>
      <c r="V379" s="10"/>
      <c r="W379" s="10"/>
      <c r="X379" s="10"/>
      <c r="Y379" s="10"/>
      <c r="Z379" s="10"/>
    </row>
    <row r="380" spans="1:26" ht="12.75" customHeight="1">
      <c r="A380" s="10"/>
      <c r="B380" s="10"/>
      <c r="C380" s="58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59"/>
      <c r="V380" s="10"/>
      <c r="W380" s="10"/>
      <c r="X380" s="10"/>
      <c r="Y380" s="10"/>
      <c r="Z380" s="10"/>
    </row>
    <row r="381" spans="1:26" ht="12.75" customHeight="1">
      <c r="A381" s="10"/>
      <c r="B381" s="10"/>
      <c r="C381" s="58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59"/>
      <c r="V381" s="10"/>
      <c r="W381" s="10"/>
      <c r="X381" s="10"/>
      <c r="Y381" s="10"/>
      <c r="Z381" s="10"/>
    </row>
    <row r="382" spans="1:26" ht="12.75" customHeight="1">
      <c r="A382" s="10"/>
      <c r="B382" s="10"/>
      <c r="C382" s="58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59"/>
      <c r="V382" s="10"/>
      <c r="W382" s="10"/>
      <c r="X382" s="10"/>
      <c r="Y382" s="10"/>
      <c r="Z382" s="10"/>
    </row>
    <row r="383" spans="1:26" ht="12.75" customHeight="1">
      <c r="A383" s="10"/>
      <c r="B383" s="10"/>
      <c r="C383" s="58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59"/>
      <c r="V383" s="10"/>
      <c r="W383" s="10"/>
      <c r="X383" s="10"/>
      <c r="Y383" s="10"/>
      <c r="Z383" s="10"/>
    </row>
    <row r="384" spans="1:26" ht="12.75" customHeight="1">
      <c r="A384" s="10"/>
      <c r="B384" s="10"/>
      <c r="C384" s="58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59"/>
      <c r="V384" s="10"/>
      <c r="W384" s="10"/>
      <c r="X384" s="10"/>
      <c r="Y384" s="10"/>
      <c r="Z384" s="10"/>
    </row>
    <row r="385" spans="1:26" ht="12.75" customHeight="1">
      <c r="A385" s="10"/>
      <c r="B385" s="10"/>
      <c r="C385" s="58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59"/>
      <c r="V385" s="10"/>
      <c r="W385" s="10"/>
      <c r="X385" s="10"/>
      <c r="Y385" s="10"/>
      <c r="Z385" s="10"/>
    </row>
    <row r="386" spans="1:26" ht="12.75" customHeight="1">
      <c r="A386" s="10"/>
      <c r="B386" s="10"/>
      <c r="C386" s="58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59"/>
      <c r="V386" s="10"/>
      <c r="W386" s="10"/>
      <c r="X386" s="10"/>
      <c r="Y386" s="10"/>
      <c r="Z386" s="10"/>
    </row>
    <row r="387" spans="1:26" ht="12.75" customHeight="1">
      <c r="A387" s="10"/>
      <c r="B387" s="10"/>
      <c r="C387" s="58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59"/>
      <c r="V387" s="10"/>
      <c r="W387" s="10"/>
      <c r="X387" s="10"/>
      <c r="Y387" s="10"/>
      <c r="Z387" s="10"/>
    </row>
    <row r="388" spans="1:26" ht="12.75" customHeight="1">
      <c r="A388" s="10"/>
      <c r="B388" s="10"/>
      <c r="C388" s="58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59"/>
      <c r="V388" s="10"/>
      <c r="W388" s="10"/>
      <c r="X388" s="10"/>
      <c r="Y388" s="10"/>
      <c r="Z388" s="10"/>
    </row>
    <row r="389" spans="1:26" ht="12.75" customHeight="1">
      <c r="A389" s="10"/>
      <c r="B389" s="10"/>
      <c r="C389" s="58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59"/>
      <c r="V389" s="10"/>
      <c r="W389" s="10"/>
      <c r="X389" s="10"/>
      <c r="Y389" s="10"/>
      <c r="Z389" s="10"/>
    </row>
    <row r="390" spans="1:26" ht="12.75" customHeight="1">
      <c r="A390" s="10"/>
      <c r="B390" s="10"/>
      <c r="C390" s="58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59"/>
      <c r="V390" s="10"/>
      <c r="W390" s="10"/>
      <c r="X390" s="10"/>
      <c r="Y390" s="10"/>
      <c r="Z390" s="10"/>
    </row>
    <row r="391" spans="1:26" ht="12.75" customHeight="1">
      <c r="A391" s="10"/>
      <c r="B391" s="10"/>
      <c r="C391" s="58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59"/>
      <c r="V391" s="10"/>
      <c r="W391" s="10"/>
      <c r="X391" s="10"/>
      <c r="Y391" s="10"/>
      <c r="Z391" s="10"/>
    </row>
    <row r="392" spans="1:26" ht="12.75" customHeight="1">
      <c r="A392" s="10"/>
      <c r="B392" s="10"/>
      <c r="C392" s="58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59"/>
      <c r="V392" s="10"/>
      <c r="W392" s="10"/>
      <c r="X392" s="10"/>
      <c r="Y392" s="10"/>
      <c r="Z392" s="10"/>
    </row>
    <row r="393" spans="1:26" ht="12.75" customHeight="1">
      <c r="A393" s="10"/>
      <c r="B393" s="10"/>
      <c r="C393" s="58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59"/>
      <c r="V393" s="10"/>
      <c r="W393" s="10"/>
      <c r="X393" s="10"/>
      <c r="Y393" s="10"/>
      <c r="Z393" s="10"/>
    </row>
    <row r="394" spans="1:26" ht="12.75" customHeight="1">
      <c r="A394" s="10"/>
      <c r="B394" s="10"/>
      <c r="C394" s="58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59"/>
      <c r="V394" s="10"/>
      <c r="W394" s="10"/>
      <c r="X394" s="10"/>
      <c r="Y394" s="10"/>
      <c r="Z394" s="10"/>
    </row>
    <row r="395" spans="1:26" ht="12.75" customHeight="1">
      <c r="A395" s="10"/>
      <c r="B395" s="10"/>
      <c r="C395" s="58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59"/>
      <c r="V395" s="10"/>
      <c r="W395" s="10"/>
      <c r="X395" s="10"/>
      <c r="Y395" s="10"/>
      <c r="Z395" s="10"/>
    </row>
    <row r="396" spans="1:26" ht="12.75" customHeight="1">
      <c r="A396" s="10"/>
      <c r="B396" s="10"/>
      <c r="C396" s="58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59"/>
      <c r="V396" s="10"/>
      <c r="W396" s="10"/>
      <c r="X396" s="10"/>
      <c r="Y396" s="10"/>
      <c r="Z396" s="10"/>
    </row>
    <row r="397" spans="1:26" ht="12.75" customHeight="1">
      <c r="A397" s="10"/>
      <c r="B397" s="10"/>
      <c r="C397" s="58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59"/>
      <c r="V397" s="10"/>
      <c r="W397" s="10"/>
      <c r="X397" s="10"/>
      <c r="Y397" s="10"/>
      <c r="Z397" s="10"/>
    </row>
    <row r="398" spans="1:26" ht="12.75" customHeight="1">
      <c r="A398" s="10"/>
      <c r="B398" s="10"/>
      <c r="C398" s="58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59"/>
      <c r="V398" s="10"/>
      <c r="W398" s="10"/>
      <c r="X398" s="10"/>
      <c r="Y398" s="10"/>
      <c r="Z398" s="10"/>
    </row>
    <row r="399" spans="1:26" ht="12.75" customHeight="1">
      <c r="A399" s="10"/>
      <c r="B399" s="10"/>
      <c r="C399" s="58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59"/>
      <c r="V399" s="10"/>
      <c r="W399" s="10"/>
      <c r="X399" s="10"/>
      <c r="Y399" s="10"/>
      <c r="Z399" s="10"/>
    </row>
    <row r="400" spans="1:26" ht="12.75" customHeight="1">
      <c r="A400" s="10"/>
      <c r="B400" s="10"/>
      <c r="C400" s="58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59"/>
      <c r="V400" s="10"/>
      <c r="W400" s="10"/>
      <c r="X400" s="10"/>
      <c r="Y400" s="10"/>
      <c r="Z400" s="10"/>
    </row>
    <row r="401" spans="1:26" ht="12.75" customHeight="1">
      <c r="A401" s="10"/>
      <c r="B401" s="10"/>
      <c r="C401" s="58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59"/>
      <c r="V401" s="10"/>
      <c r="W401" s="10"/>
      <c r="X401" s="10"/>
      <c r="Y401" s="10"/>
      <c r="Z401" s="10"/>
    </row>
    <row r="402" spans="1:26" ht="12.75" customHeight="1">
      <c r="A402" s="10"/>
      <c r="B402" s="10"/>
      <c r="C402" s="58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59"/>
      <c r="V402" s="10"/>
      <c r="W402" s="10"/>
      <c r="X402" s="10"/>
      <c r="Y402" s="10"/>
      <c r="Z402" s="10"/>
    </row>
    <row r="403" spans="1:26" ht="12.75" customHeight="1">
      <c r="A403" s="10"/>
      <c r="B403" s="10"/>
      <c r="C403" s="58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59"/>
      <c r="V403" s="10"/>
      <c r="W403" s="10"/>
      <c r="X403" s="10"/>
      <c r="Y403" s="10"/>
      <c r="Z403" s="10"/>
    </row>
    <row r="404" spans="1:26" ht="12.75" customHeight="1">
      <c r="A404" s="10"/>
      <c r="B404" s="10"/>
      <c r="C404" s="58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59"/>
      <c r="V404" s="10"/>
      <c r="W404" s="10"/>
      <c r="X404" s="10"/>
      <c r="Y404" s="10"/>
      <c r="Z404" s="10"/>
    </row>
    <row r="405" spans="1:26" ht="12.75" customHeight="1">
      <c r="A405" s="10"/>
      <c r="B405" s="10"/>
      <c r="C405" s="58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59"/>
      <c r="V405" s="10"/>
      <c r="W405" s="10"/>
      <c r="X405" s="10"/>
      <c r="Y405" s="10"/>
      <c r="Z405" s="10"/>
    </row>
    <row r="406" spans="1:26" ht="12.75" customHeight="1">
      <c r="A406" s="10"/>
      <c r="B406" s="10"/>
      <c r="C406" s="58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59"/>
      <c r="V406" s="10"/>
      <c r="W406" s="10"/>
      <c r="X406" s="10"/>
      <c r="Y406" s="10"/>
      <c r="Z406" s="10"/>
    </row>
    <row r="407" spans="1:26" ht="12.75" customHeight="1">
      <c r="A407" s="10"/>
      <c r="B407" s="10"/>
      <c r="C407" s="58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59"/>
      <c r="V407" s="10"/>
      <c r="W407" s="10"/>
      <c r="X407" s="10"/>
      <c r="Y407" s="10"/>
      <c r="Z407" s="10"/>
    </row>
    <row r="408" spans="1:26" ht="12.75" customHeight="1">
      <c r="A408" s="10"/>
      <c r="B408" s="10"/>
      <c r="C408" s="58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59"/>
      <c r="V408" s="10"/>
      <c r="W408" s="10"/>
      <c r="X408" s="10"/>
      <c r="Y408" s="10"/>
      <c r="Z408" s="10"/>
    </row>
    <row r="409" spans="1:26" ht="12.75" customHeight="1">
      <c r="A409" s="10"/>
      <c r="B409" s="10"/>
      <c r="C409" s="58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59"/>
      <c r="V409" s="10"/>
      <c r="W409" s="10"/>
      <c r="X409" s="10"/>
      <c r="Y409" s="10"/>
      <c r="Z409" s="10"/>
    </row>
    <row r="410" spans="1:26" ht="12.75" customHeight="1">
      <c r="A410" s="10"/>
      <c r="B410" s="10"/>
      <c r="C410" s="58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59"/>
      <c r="V410" s="10"/>
      <c r="W410" s="10"/>
      <c r="X410" s="10"/>
      <c r="Y410" s="10"/>
      <c r="Z410" s="10"/>
    </row>
    <row r="411" spans="1:26" ht="12.75" customHeight="1">
      <c r="A411" s="10"/>
      <c r="B411" s="10"/>
      <c r="C411" s="58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59"/>
      <c r="V411" s="10"/>
      <c r="W411" s="10"/>
      <c r="X411" s="10"/>
      <c r="Y411" s="10"/>
      <c r="Z411" s="10"/>
    </row>
    <row r="412" spans="1:26" ht="12.75" customHeight="1">
      <c r="A412" s="10"/>
      <c r="B412" s="10"/>
      <c r="C412" s="58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59"/>
      <c r="V412" s="10"/>
      <c r="W412" s="10"/>
      <c r="X412" s="10"/>
      <c r="Y412" s="10"/>
      <c r="Z412" s="10"/>
    </row>
    <row r="413" spans="1:26" ht="12.75" customHeight="1">
      <c r="A413" s="10"/>
      <c r="B413" s="10"/>
      <c r="C413" s="58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59"/>
      <c r="V413" s="10"/>
      <c r="W413" s="10"/>
      <c r="X413" s="10"/>
      <c r="Y413" s="10"/>
      <c r="Z413" s="10"/>
    </row>
    <row r="414" spans="1:26" ht="12.75" customHeight="1">
      <c r="A414" s="10"/>
      <c r="B414" s="10"/>
      <c r="C414" s="58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59"/>
      <c r="V414" s="10"/>
      <c r="W414" s="10"/>
      <c r="X414" s="10"/>
      <c r="Y414" s="10"/>
      <c r="Z414" s="10"/>
    </row>
    <row r="415" spans="1:26" ht="12.75" customHeight="1">
      <c r="A415" s="10"/>
      <c r="B415" s="10"/>
      <c r="C415" s="58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59"/>
      <c r="V415" s="10"/>
      <c r="W415" s="10"/>
      <c r="X415" s="10"/>
      <c r="Y415" s="10"/>
      <c r="Z415" s="10"/>
    </row>
    <row r="416" spans="1:26" ht="12.75" customHeight="1">
      <c r="A416" s="10"/>
      <c r="B416" s="10"/>
      <c r="C416" s="58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59"/>
      <c r="V416" s="10"/>
      <c r="W416" s="10"/>
      <c r="X416" s="10"/>
      <c r="Y416" s="10"/>
      <c r="Z416" s="10"/>
    </row>
    <row r="417" spans="1:26" ht="12.75" customHeight="1">
      <c r="A417" s="10"/>
      <c r="B417" s="10"/>
      <c r="C417" s="58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59"/>
      <c r="V417" s="10"/>
      <c r="W417" s="10"/>
      <c r="X417" s="10"/>
      <c r="Y417" s="10"/>
      <c r="Z417" s="10"/>
    </row>
    <row r="418" spans="1:26" ht="12.75" customHeight="1">
      <c r="A418" s="10"/>
      <c r="B418" s="10"/>
      <c r="C418" s="58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59"/>
      <c r="V418" s="10"/>
      <c r="W418" s="10"/>
      <c r="X418" s="10"/>
      <c r="Y418" s="10"/>
      <c r="Z418" s="10"/>
    </row>
    <row r="419" spans="1:26" ht="12.75" customHeight="1">
      <c r="A419" s="10"/>
      <c r="B419" s="10"/>
      <c r="C419" s="58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59"/>
      <c r="V419" s="10"/>
      <c r="W419" s="10"/>
      <c r="X419" s="10"/>
      <c r="Y419" s="10"/>
      <c r="Z419" s="10"/>
    </row>
    <row r="420" spans="1:26" ht="12.75" customHeight="1">
      <c r="A420" s="10"/>
      <c r="B420" s="10"/>
      <c r="C420" s="58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59"/>
      <c r="V420" s="10"/>
      <c r="W420" s="10"/>
      <c r="X420" s="10"/>
      <c r="Y420" s="10"/>
      <c r="Z420" s="10"/>
    </row>
    <row r="421" spans="1:26" ht="12.75" customHeight="1">
      <c r="A421" s="10"/>
      <c r="B421" s="10"/>
      <c r="C421" s="58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59"/>
      <c r="V421" s="10"/>
      <c r="W421" s="10"/>
      <c r="X421" s="10"/>
      <c r="Y421" s="10"/>
      <c r="Z421" s="10"/>
    </row>
    <row r="422" spans="1:26" ht="12.75" customHeight="1">
      <c r="A422" s="10"/>
      <c r="B422" s="10"/>
      <c r="C422" s="58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59"/>
      <c r="V422" s="10"/>
      <c r="W422" s="10"/>
      <c r="X422" s="10"/>
      <c r="Y422" s="10"/>
      <c r="Z422" s="10"/>
    </row>
    <row r="423" spans="1:26" ht="12.75" customHeight="1">
      <c r="A423" s="10"/>
      <c r="B423" s="10"/>
      <c r="C423" s="58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59"/>
      <c r="V423" s="10"/>
      <c r="W423" s="10"/>
      <c r="X423" s="10"/>
      <c r="Y423" s="10"/>
      <c r="Z423" s="10"/>
    </row>
    <row r="424" spans="1:26" ht="12.75" customHeight="1">
      <c r="A424" s="10"/>
      <c r="B424" s="10"/>
      <c r="C424" s="58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59"/>
      <c r="V424" s="10"/>
      <c r="W424" s="10"/>
      <c r="X424" s="10"/>
      <c r="Y424" s="10"/>
      <c r="Z424" s="10"/>
    </row>
    <row r="425" spans="1:26" ht="12.75" customHeight="1">
      <c r="A425" s="10"/>
      <c r="B425" s="10"/>
      <c r="C425" s="58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59"/>
      <c r="V425" s="10"/>
      <c r="W425" s="10"/>
      <c r="X425" s="10"/>
      <c r="Y425" s="10"/>
      <c r="Z425" s="10"/>
    </row>
    <row r="426" spans="1:26" ht="12.75" customHeight="1">
      <c r="A426" s="10"/>
      <c r="B426" s="10"/>
      <c r="C426" s="58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59"/>
      <c r="V426" s="10"/>
      <c r="W426" s="10"/>
      <c r="X426" s="10"/>
      <c r="Y426" s="10"/>
      <c r="Z426" s="10"/>
    </row>
    <row r="427" spans="1:26" ht="12.75" customHeight="1">
      <c r="A427" s="10"/>
      <c r="B427" s="10"/>
      <c r="C427" s="58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59"/>
      <c r="V427" s="10"/>
      <c r="W427" s="10"/>
      <c r="X427" s="10"/>
      <c r="Y427" s="10"/>
      <c r="Z427" s="10"/>
    </row>
    <row r="428" spans="1:26" ht="12.75" customHeight="1">
      <c r="A428" s="10"/>
      <c r="B428" s="10"/>
      <c r="C428" s="58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59"/>
      <c r="V428" s="10"/>
      <c r="W428" s="10"/>
      <c r="X428" s="10"/>
      <c r="Y428" s="10"/>
      <c r="Z428" s="10"/>
    </row>
    <row r="429" spans="1:26" ht="12.75" customHeight="1">
      <c r="A429" s="10"/>
      <c r="B429" s="10"/>
      <c r="C429" s="58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59"/>
      <c r="V429" s="10"/>
      <c r="W429" s="10"/>
      <c r="X429" s="10"/>
      <c r="Y429" s="10"/>
      <c r="Z429" s="10"/>
    </row>
    <row r="430" spans="1:26" ht="12.75" customHeight="1">
      <c r="A430" s="10"/>
      <c r="B430" s="10"/>
      <c r="C430" s="58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59"/>
      <c r="V430" s="10"/>
      <c r="W430" s="10"/>
      <c r="X430" s="10"/>
      <c r="Y430" s="10"/>
      <c r="Z430" s="10"/>
    </row>
    <row r="431" spans="1:26" ht="12.75" customHeight="1">
      <c r="A431" s="10"/>
      <c r="B431" s="10"/>
      <c r="C431" s="58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59"/>
      <c r="V431" s="10"/>
      <c r="W431" s="10"/>
      <c r="X431" s="10"/>
      <c r="Y431" s="10"/>
      <c r="Z431" s="10"/>
    </row>
    <row r="432" spans="1:26" ht="12.75" customHeight="1">
      <c r="A432" s="10"/>
      <c r="B432" s="10"/>
      <c r="C432" s="58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59"/>
      <c r="V432" s="10"/>
      <c r="W432" s="10"/>
      <c r="X432" s="10"/>
      <c r="Y432" s="10"/>
      <c r="Z432" s="10"/>
    </row>
    <row r="433" spans="1:26" ht="12.75" customHeight="1">
      <c r="A433" s="10"/>
      <c r="B433" s="10"/>
      <c r="C433" s="58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59"/>
      <c r="V433" s="10"/>
      <c r="W433" s="10"/>
      <c r="X433" s="10"/>
      <c r="Y433" s="10"/>
      <c r="Z433" s="10"/>
    </row>
    <row r="434" spans="1:26" ht="12.75" customHeight="1">
      <c r="A434" s="10"/>
      <c r="B434" s="10"/>
      <c r="C434" s="58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59"/>
      <c r="V434" s="10"/>
      <c r="W434" s="10"/>
      <c r="X434" s="10"/>
      <c r="Y434" s="10"/>
      <c r="Z434" s="10"/>
    </row>
    <row r="435" spans="1:26" ht="12.75" customHeight="1">
      <c r="A435" s="10"/>
      <c r="B435" s="10"/>
      <c r="C435" s="58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59"/>
      <c r="V435" s="10"/>
      <c r="W435" s="10"/>
      <c r="X435" s="10"/>
      <c r="Y435" s="10"/>
      <c r="Z435" s="10"/>
    </row>
    <row r="436" spans="1:26" ht="12.75" customHeight="1">
      <c r="A436" s="10"/>
      <c r="B436" s="10"/>
      <c r="C436" s="58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59"/>
      <c r="V436" s="10"/>
      <c r="W436" s="10"/>
      <c r="X436" s="10"/>
      <c r="Y436" s="10"/>
      <c r="Z436" s="10"/>
    </row>
    <row r="437" spans="1:26" ht="12.75" customHeight="1">
      <c r="A437" s="10"/>
      <c r="B437" s="10"/>
      <c r="C437" s="58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59"/>
      <c r="V437" s="10"/>
      <c r="W437" s="10"/>
      <c r="X437" s="10"/>
      <c r="Y437" s="10"/>
      <c r="Z437" s="10"/>
    </row>
    <row r="438" spans="1:26" ht="12.75" customHeight="1">
      <c r="A438" s="10"/>
      <c r="B438" s="10"/>
      <c r="C438" s="58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59"/>
      <c r="V438" s="10"/>
      <c r="W438" s="10"/>
      <c r="X438" s="10"/>
      <c r="Y438" s="10"/>
      <c r="Z438" s="10"/>
    </row>
    <row r="439" spans="1:26" ht="12.75" customHeight="1">
      <c r="A439" s="10"/>
      <c r="B439" s="10"/>
      <c r="C439" s="58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59"/>
      <c r="V439" s="10"/>
      <c r="W439" s="10"/>
      <c r="X439" s="10"/>
      <c r="Y439" s="10"/>
      <c r="Z439" s="10"/>
    </row>
    <row r="440" spans="1:26" ht="12.75" customHeight="1">
      <c r="A440" s="10"/>
      <c r="B440" s="10"/>
      <c r="C440" s="58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59"/>
      <c r="V440" s="10"/>
      <c r="W440" s="10"/>
      <c r="X440" s="10"/>
      <c r="Y440" s="10"/>
      <c r="Z440" s="10"/>
    </row>
    <row r="441" spans="1:26" ht="12.75" customHeight="1">
      <c r="A441" s="10"/>
      <c r="B441" s="10"/>
      <c r="C441" s="58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59"/>
      <c r="V441" s="10"/>
      <c r="W441" s="10"/>
      <c r="X441" s="10"/>
      <c r="Y441" s="10"/>
      <c r="Z441" s="10"/>
    </row>
    <row r="442" spans="1:26" ht="12.75" customHeight="1">
      <c r="A442" s="10"/>
      <c r="B442" s="10"/>
      <c r="C442" s="58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59"/>
      <c r="V442" s="10"/>
      <c r="W442" s="10"/>
      <c r="X442" s="10"/>
      <c r="Y442" s="10"/>
      <c r="Z442" s="10"/>
    </row>
    <row r="443" spans="1:26" ht="12.75" customHeight="1">
      <c r="A443" s="10"/>
      <c r="B443" s="10"/>
      <c r="C443" s="58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59"/>
      <c r="V443" s="10"/>
      <c r="W443" s="10"/>
      <c r="X443" s="10"/>
      <c r="Y443" s="10"/>
      <c r="Z443" s="10"/>
    </row>
    <row r="444" spans="1:26" ht="12.75" customHeight="1">
      <c r="A444" s="10"/>
      <c r="B444" s="10"/>
      <c r="C444" s="58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59"/>
      <c r="V444" s="10"/>
      <c r="W444" s="10"/>
      <c r="X444" s="10"/>
      <c r="Y444" s="10"/>
      <c r="Z444" s="10"/>
    </row>
    <row r="445" spans="1:26" ht="12.75" customHeight="1">
      <c r="A445" s="10"/>
      <c r="B445" s="10"/>
      <c r="C445" s="58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59"/>
      <c r="V445" s="10"/>
      <c r="W445" s="10"/>
      <c r="X445" s="10"/>
      <c r="Y445" s="10"/>
      <c r="Z445" s="10"/>
    </row>
    <row r="446" spans="1:26" ht="12.75" customHeight="1">
      <c r="A446" s="10"/>
      <c r="B446" s="10"/>
      <c r="C446" s="58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59"/>
      <c r="V446" s="10"/>
      <c r="W446" s="10"/>
      <c r="X446" s="10"/>
      <c r="Y446" s="10"/>
      <c r="Z446" s="10"/>
    </row>
    <row r="447" spans="1:26" ht="12.75" customHeight="1">
      <c r="A447" s="10"/>
      <c r="B447" s="10"/>
      <c r="C447" s="58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59"/>
      <c r="V447" s="10"/>
      <c r="W447" s="10"/>
      <c r="X447" s="10"/>
      <c r="Y447" s="10"/>
      <c r="Z447" s="10"/>
    </row>
    <row r="448" spans="1:26" ht="12.75" customHeight="1">
      <c r="A448" s="10"/>
      <c r="B448" s="10"/>
      <c r="C448" s="58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59"/>
      <c r="V448" s="10"/>
      <c r="W448" s="10"/>
      <c r="X448" s="10"/>
      <c r="Y448" s="10"/>
      <c r="Z448" s="10"/>
    </row>
    <row r="449" spans="1:26" ht="12.75" customHeight="1">
      <c r="A449" s="10"/>
      <c r="B449" s="10"/>
      <c r="C449" s="58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59"/>
      <c r="V449" s="10"/>
      <c r="W449" s="10"/>
      <c r="X449" s="10"/>
      <c r="Y449" s="10"/>
      <c r="Z449" s="10"/>
    </row>
    <row r="450" spans="1:26" ht="12.75" customHeight="1">
      <c r="A450" s="10"/>
      <c r="B450" s="10"/>
      <c r="C450" s="58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59"/>
      <c r="V450" s="10"/>
      <c r="W450" s="10"/>
      <c r="X450" s="10"/>
      <c r="Y450" s="10"/>
      <c r="Z450" s="10"/>
    </row>
    <row r="451" spans="1:26" ht="12.75" customHeight="1">
      <c r="A451" s="10"/>
      <c r="B451" s="10"/>
      <c r="C451" s="58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59"/>
      <c r="V451" s="10"/>
      <c r="W451" s="10"/>
      <c r="X451" s="10"/>
      <c r="Y451" s="10"/>
      <c r="Z451" s="10"/>
    </row>
    <row r="452" spans="1:26" ht="12.75" customHeight="1">
      <c r="A452" s="10"/>
      <c r="B452" s="10"/>
      <c r="C452" s="58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59"/>
      <c r="V452" s="10"/>
      <c r="W452" s="10"/>
      <c r="X452" s="10"/>
      <c r="Y452" s="10"/>
      <c r="Z452" s="10"/>
    </row>
    <row r="453" spans="1:26" ht="12.75" customHeight="1">
      <c r="A453" s="10"/>
      <c r="B453" s="10"/>
      <c r="C453" s="58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59"/>
      <c r="V453" s="10"/>
      <c r="W453" s="10"/>
      <c r="X453" s="10"/>
      <c r="Y453" s="10"/>
      <c r="Z453" s="10"/>
    </row>
    <row r="454" spans="1:26" ht="12.75" customHeight="1">
      <c r="A454" s="10"/>
      <c r="B454" s="10"/>
      <c r="C454" s="58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59"/>
      <c r="V454" s="10"/>
      <c r="W454" s="10"/>
      <c r="X454" s="10"/>
      <c r="Y454" s="10"/>
      <c r="Z454" s="10"/>
    </row>
    <row r="455" spans="1:26" ht="12.75" customHeight="1">
      <c r="A455" s="10"/>
      <c r="B455" s="10"/>
      <c r="C455" s="58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59"/>
      <c r="V455" s="10"/>
      <c r="W455" s="10"/>
      <c r="X455" s="10"/>
      <c r="Y455" s="10"/>
      <c r="Z455" s="10"/>
    </row>
    <row r="456" spans="1:26" ht="12.75" customHeight="1">
      <c r="A456" s="10"/>
      <c r="B456" s="10"/>
      <c r="C456" s="58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59"/>
      <c r="V456" s="10"/>
      <c r="W456" s="10"/>
      <c r="X456" s="10"/>
      <c r="Y456" s="10"/>
      <c r="Z456" s="10"/>
    </row>
    <row r="457" spans="1:26" ht="12.75" customHeight="1">
      <c r="A457" s="10"/>
      <c r="B457" s="10"/>
      <c r="C457" s="58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59"/>
      <c r="V457" s="10"/>
      <c r="W457" s="10"/>
      <c r="X457" s="10"/>
      <c r="Y457" s="10"/>
      <c r="Z457" s="10"/>
    </row>
    <row r="458" spans="1:26" ht="12.75" customHeight="1">
      <c r="A458" s="10"/>
      <c r="B458" s="10"/>
      <c r="C458" s="58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59"/>
      <c r="V458" s="10"/>
      <c r="W458" s="10"/>
      <c r="X458" s="10"/>
      <c r="Y458" s="10"/>
      <c r="Z458" s="10"/>
    </row>
    <row r="459" spans="1:26" ht="12.75" customHeight="1">
      <c r="A459" s="10"/>
      <c r="B459" s="10"/>
      <c r="C459" s="58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59"/>
      <c r="V459" s="10"/>
      <c r="W459" s="10"/>
      <c r="X459" s="10"/>
      <c r="Y459" s="10"/>
      <c r="Z459" s="10"/>
    </row>
    <row r="460" spans="1:26" ht="12.75" customHeight="1">
      <c r="A460" s="10"/>
      <c r="B460" s="10"/>
      <c r="C460" s="58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59"/>
      <c r="V460" s="10"/>
      <c r="W460" s="10"/>
      <c r="X460" s="10"/>
      <c r="Y460" s="10"/>
      <c r="Z460" s="10"/>
    </row>
    <row r="461" spans="1:26" ht="12.75" customHeight="1">
      <c r="A461" s="10"/>
      <c r="B461" s="10"/>
      <c r="C461" s="58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59"/>
      <c r="V461" s="10"/>
      <c r="W461" s="10"/>
      <c r="X461" s="10"/>
      <c r="Y461" s="10"/>
      <c r="Z461" s="10"/>
    </row>
    <row r="462" spans="1:26" ht="12.75" customHeight="1">
      <c r="A462" s="10"/>
      <c r="B462" s="10"/>
      <c r="C462" s="58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59"/>
      <c r="V462" s="10"/>
      <c r="W462" s="10"/>
      <c r="X462" s="10"/>
      <c r="Y462" s="10"/>
      <c r="Z462" s="10"/>
    </row>
    <row r="463" spans="1:26" ht="12.75" customHeight="1">
      <c r="A463" s="10"/>
      <c r="B463" s="10"/>
      <c r="C463" s="58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59"/>
      <c r="V463" s="10"/>
      <c r="W463" s="10"/>
      <c r="X463" s="10"/>
      <c r="Y463" s="10"/>
      <c r="Z463" s="10"/>
    </row>
    <row r="464" spans="1:26" ht="12.75" customHeight="1">
      <c r="A464" s="10"/>
      <c r="B464" s="10"/>
      <c r="C464" s="58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59"/>
      <c r="V464" s="10"/>
      <c r="W464" s="10"/>
      <c r="X464" s="10"/>
      <c r="Y464" s="10"/>
      <c r="Z464" s="10"/>
    </row>
    <row r="465" spans="1:26" ht="12.75" customHeight="1">
      <c r="A465" s="10"/>
      <c r="B465" s="10"/>
      <c r="C465" s="58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59"/>
      <c r="V465" s="10"/>
      <c r="W465" s="10"/>
      <c r="X465" s="10"/>
      <c r="Y465" s="10"/>
      <c r="Z465" s="10"/>
    </row>
    <row r="466" spans="1:26" ht="12.75" customHeight="1">
      <c r="A466" s="10"/>
      <c r="B466" s="10"/>
      <c r="C466" s="58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59"/>
      <c r="V466" s="10"/>
      <c r="W466" s="10"/>
      <c r="X466" s="10"/>
      <c r="Y466" s="10"/>
      <c r="Z466" s="10"/>
    </row>
    <row r="467" spans="1:26" ht="12.75" customHeight="1">
      <c r="A467" s="10"/>
      <c r="B467" s="10"/>
      <c r="C467" s="58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59"/>
      <c r="V467" s="10"/>
      <c r="W467" s="10"/>
      <c r="X467" s="10"/>
      <c r="Y467" s="10"/>
      <c r="Z467" s="10"/>
    </row>
    <row r="468" spans="1:26" ht="12.75" customHeight="1">
      <c r="A468" s="10"/>
      <c r="B468" s="10"/>
      <c r="C468" s="58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59"/>
      <c r="V468" s="10"/>
      <c r="W468" s="10"/>
      <c r="X468" s="10"/>
      <c r="Y468" s="10"/>
      <c r="Z468" s="10"/>
    </row>
    <row r="469" spans="1:26" ht="12.75" customHeight="1">
      <c r="A469" s="10"/>
      <c r="B469" s="10"/>
      <c r="C469" s="58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59"/>
      <c r="V469" s="10"/>
      <c r="W469" s="10"/>
      <c r="X469" s="10"/>
      <c r="Y469" s="10"/>
      <c r="Z469" s="10"/>
    </row>
    <row r="470" spans="1:26" ht="12.75" customHeight="1">
      <c r="A470" s="10"/>
      <c r="B470" s="10"/>
      <c r="C470" s="58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59"/>
      <c r="V470" s="10"/>
      <c r="W470" s="10"/>
      <c r="X470" s="10"/>
      <c r="Y470" s="10"/>
      <c r="Z470" s="10"/>
    </row>
    <row r="471" spans="1:26" ht="12.75" customHeight="1">
      <c r="A471" s="10"/>
      <c r="B471" s="10"/>
      <c r="C471" s="58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59"/>
      <c r="V471" s="10"/>
      <c r="W471" s="10"/>
      <c r="X471" s="10"/>
      <c r="Y471" s="10"/>
      <c r="Z471" s="10"/>
    </row>
    <row r="472" spans="1:26" ht="12.75" customHeight="1">
      <c r="A472" s="10"/>
      <c r="B472" s="10"/>
      <c r="C472" s="58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59"/>
      <c r="V472" s="10"/>
      <c r="W472" s="10"/>
      <c r="X472" s="10"/>
      <c r="Y472" s="10"/>
      <c r="Z472" s="10"/>
    </row>
    <row r="473" spans="1:26" ht="12.75" customHeight="1">
      <c r="A473" s="10"/>
      <c r="B473" s="10"/>
      <c r="C473" s="58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59"/>
      <c r="V473" s="10"/>
      <c r="W473" s="10"/>
      <c r="X473" s="10"/>
      <c r="Y473" s="10"/>
      <c r="Z473" s="10"/>
    </row>
    <row r="474" spans="1:26" ht="12.75" customHeight="1">
      <c r="A474" s="10"/>
      <c r="B474" s="10"/>
      <c r="C474" s="58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59"/>
      <c r="V474" s="10"/>
      <c r="W474" s="10"/>
      <c r="X474" s="10"/>
      <c r="Y474" s="10"/>
      <c r="Z474" s="10"/>
    </row>
    <row r="475" spans="1:26" ht="12.75" customHeight="1">
      <c r="A475" s="10"/>
      <c r="B475" s="10"/>
      <c r="C475" s="58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59"/>
      <c r="V475" s="10"/>
      <c r="W475" s="10"/>
      <c r="X475" s="10"/>
      <c r="Y475" s="10"/>
      <c r="Z475" s="10"/>
    </row>
    <row r="476" spans="1:26" ht="12.75" customHeight="1">
      <c r="A476" s="10"/>
      <c r="B476" s="10"/>
      <c r="C476" s="58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59"/>
      <c r="V476" s="10"/>
      <c r="W476" s="10"/>
      <c r="X476" s="10"/>
      <c r="Y476" s="10"/>
      <c r="Z476" s="10"/>
    </row>
    <row r="477" spans="1:26" ht="12.75" customHeight="1">
      <c r="A477" s="10"/>
      <c r="B477" s="10"/>
      <c r="C477" s="58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59"/>
      <c r="V477" s="10"/>
      <c r="W477" s="10"/>
      <c r="X477" s="10"/>
      <c r="Y477" s="10"/>
      <c r="Z477" s="10"/>
    </row>
    <row r="478" spans="1:26" ht="12.75" customHeight="1">
      <c r="A478" s="10"/>
      <c r="B478" s="10"/>
      <c r="C478" s="58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59"/>
      <c r="V478" s="10"/>
      <c r="W478" s="10"/>
      <c r="X478" s="10"/>
      <c r="Y478" s="10"/>
      <c r="Z478" s="10"/>
    </row>
    <row r="479" spans="1:26" ht="12.75" customHeight="1">
      <c r="A479" s="10"/>
      <c r="B479" s="10"/>
      <c r="C479" s="58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59"/>
      <c r="V479" s="10"/>
      <c r="W479" s="10"/>
      <c r="X479" s="10"/>
      <c r="Y479" s="10"/>
      <c r="Z479" s="10"/>
    </row>
    <row r="480" spans="1:26" ht="12.75" customHeight="1">
      <c r="A480" s="10"/>
      <c r="B480" s="10"/>
      <c r="C480" s="58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59"/>
      <c r="V480" s="10"/>
      <c r="W480" s="10"/>
      <c r="X480" s="10"/>
      <c r="Y480" s="10"/>
      <c r="Z480" s="10"/>
    </row>
    <row r="481" spans="1:26" ht="12.75" customHeight="1">
      <c r="A481" s="10"/>
      <c r="B481" s="10"/>
      <c r="C481" s="58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59"/>
      <c r="V481" s="10"/>
      <c r="W481" s="10"/>
      <c r="X481" s="10"/>
      <c r="Y481" s="10"/>
      <c r="Z481" s="10"/>
    </row>
    <row r="482" spans="1:26" ht="12.75" customHeight="1">
      <c r="A482" s="10"/>
      <c r="B482" s="10"/>
      <c r="C482" s="58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59"/>
      <c r="V482" s="10"/>
      <c r="W482" s="10"/>
      <c r="X482" s="10"/>
      <c r="Y482" s="10"/>
      <c r="Z482" s="10"/>
    </row>
    <row r="483" spans="1:26" ht="12.75" customHeight="1">
      <c r="A483" s="10"/>
      <c r="B483" s="10"/>
      <c r="C483" s="58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59"/>
      <c r="V483" s="10"/>
      <c r="W483" s="10"/>
      <c r="X483" s="10"/>
      <c r="Y483" s="10"/>
      <c r="Z483" s="10"/>
    </row>
    <row r="484" spans="1:26" ht="12.75" customHeight="1">
      <c r="A484" s="10"/>
      <c r="B484" s="10"/>
      <c r="C484" s="58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59"/>
      <c r="V484" s="10"/>
      <c r="W484" s="10"/>
      <c r="X484" s="10"/>
      <c r="Y484" s="10"/>
      <c r="Z484" s="10"/>
    </row>
    <row r="485" spans="1:26" ht="12.75" customHeight="1">
      <c r="A485" s="10"/>
      <c r="B485" s="10"/>
      <c r="C485" s="58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59"/>
      <c r="V485" s="10"/>
      <c r="W485" s="10"/>
      <c r="X485" s="10"/>
      <c r="Y485" s="10"/>
      <c r="Z485" s="10"/>
    </row>
    <row r="486" spans="1:26" ht="12.75" customHeight="1">
      <c r="A486" s="10"/>
      <c r="B486" s="10"/>
      <c r="C486" s="58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59"/>
      <c r="V486" s="10"/>
      <c r="W486" s="10"/>
      <c r="X486" s="10"/>
      <c r="Y486" s="10"/>
      <c r="Z486" s="10"/>
    </row>
    <row r="487" spans="1:26" ht="12.75" customHeight="1">
      <c r="A487" s="10"/>
      <c r="B487" s="10"/>
      <c r="C487" s="58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59"/>
      <c r="V487" s="10"/>
      <c r="W487" s="10"/>
      <c r="X487" s="10"/>
      <c r="Y487" s="10"/>
      <c r="Z487" s="10"/>
    </row>
    <row r="488" spans="1:26" ht="12.75" customHeight="1">
      <c r="A488" s="10"/>
      <c r="B488" s="10"/>
      <c r="C488" s="58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59"/>
      <c r="V488" s="10"/>
      <c r="W488" s="10"/>
      <c r="X488" s="10"/>
      <c r="Y488" s="10"/>
      <c r="Z488" s="10"/>
    </row>
    <row r="489" spans="1:26" ht="12.75" customHeight="1">
      <c r="A489" s="10"/>
      <c r="B489" s="10"/>
      <c r="C489" s="58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59"/>
      <c r="V489" s="10"/>
      <c r="W489" s="10"/>
      <c r="X489" s="10"/>
      <c r="Y489" s="10"/>
      <c r="Z489" s="10"/>
    </row>
    <row r="490" spans="1:26" ht="12.75" customHeight="1">
      <c r="A490" s="10"/>
      <c r="B490" s="10"/>
      <c r="C490" s="58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59"/>
      <c r="V490" s="10"/>
      <c r="W490" s="10"/>
      <c r="X490" s="10"/>
      <c r="Y490" s="10"/>
      <c r="Z490" s="10"/>
    </row>
    <row r="491" spans="1:26" ht="12.75" customHeight="1">
      <c r="A491" s="10"/>
      <c r="B491" s="10"/>
      <c r="C491" s="58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59"/>
      <c r="V491" s="10"/>
      <c r="W491" s="10"/>
      <c r="X491" s="10"/>
      <c r="Y491" s="10"/>
      <c r="Z491" s="10"/>
    </row>
    <row r="492" spans="1:26" ht="12.75" customHeight="1">
      <c r="A492" s="10"/>
      <c r="B492" s="10"/>
      <c r="C492" s="58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59"/>
      <c r="V492" s="10"/>
      <c r="W492" s="10"/>
      <c r="X492" s="10"/>
      <c r="Y492" s="10"/>
      <c r="Z492" s="10"/>
    </row>
    <row r="493" spans="1:26" ht="12.75" customHeight="1">
      <c r="A493" s="10"/>
      <c r="B493" s="10"/>
      <c r="C493" s="58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59"/>
      <c r="V493" s="10"/>
      <c r="W493" s="10"/>
      <c r="X493" s="10"/>
      <c r="Y493" s="10"/>
      <c r="Z493" s="10"/>
    </row>
    <row r="494" spans="1:26" ht="12.75" customHeight="1">
      <c r="A494" s="10"/>
      <c r="B494" s="10"/>
      <c r="C494" s="58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59"/>
      <c r="V494" s="10"/>
      <c r="W494" s="10"/>
      <c r="X494" s="10"/>
      <c r="Y494" s="10"/>
      <c r="Z494" s="10"/>
    </row>
    <row r="495" spans="1:26" ht="12.75" customHeight="1">
      <c r="A495" s="10"/>
      <c r="B495" s="10"/>
      <c r="C495" s="58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59"/>
      <c r="V495" s="10"/>
      <c r="W495" s="10"/>
      <c r="X495" s="10"/>
      <c r="Y495" s="10"/>
      <c r="Z495" s="10"/>
    </row>
    <row r="496" spans="1:26" ht="12.75" customHeight="1">
      <c r="A496" s="10"/>
      <c r="B496" s="10"/>
      <c r="C496" s="58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59"/>
      <c r="V496" s="10"/>
      <c r="W496" s="10"/>
      <c r="X496" s="10"/>
      <c r="Y496" s="10"/>
      <c r="Z496" s="10"/>
    </row>
    <row r="497" spans="1:26" ht="12.75" customHeight="1">
      <c r="A497" s="10"/>
      <c r="B497" s="10"/>
      <c r="C497" s="58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59"/>
      <c r="V497" s="10"/>
      <c r="W497" s="10"/>
      <c r="X497" s="10"/>
      <c r="Y497" s="10"/>
      <c r="Z497" s="10"/>
    </row>
    <row r="498" spans="1:26" ht="12.75" customHeight="1">
      <c r="A498" s="10"/>
      <c r="B498" s="10"/>
      <c r="C498" s="58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59"/>
      <c r="V498" s="10"/>
      <c r="W498" s="10"/>
      <c r="X498" s="10"/>
      <c r="Y498" s="10"/>
      <c r="Z498" s="10"/>
    </row>
    <row r="499" spans="1:26" ht="12.75" customHeight="1">
      <c r="A499" s="10"/>
      <c r="B499" s="10"/>
      <c r="C499" s="58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59"/>
      <c r="V499" s="10"/>
      <c r="W499" s="10"/>
      <c r="X499" s="10"/>
      <c r="Y499" s="10"/>
      <c r="Z499" s="10"/>
    </row>
    <row r="500" spans="1:26" ht="12.75" customHeight="1">
      <c r="A500" s="10"/>
      <c r="B500" s="10"/>
      <c r="C500" s="58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59"/>
      <c r="V500" s="10"/>
      <c r="W500" s="10"/>
      <c r="X500" s="10"/>
      <c r="Y500" s="10"/>
      <c r="Z500" s="10"/>
    </row>
    <row r="501" spans="1:26" ht="12.75" customHeight="1">
      <c r="A501" s="10"/>
      <c r="B501" s="10"/>
      <c r="C501" s="58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59"/>
      <c r="V501" s="10"/>
      <c r="W501" s="10"/>
      <c r="X501" s="10"/>
      <c r="Y501" s="10"/>
      <c r="Z501" s="10"/>
    </row>
    <row r="502" spans="1:26" ht="12.75" customHeight="1">
      <c r="A502" s="10"/>
      <c r="B502" s="10"/>
      <c r="C502" s="58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59"/>
      <c r="V502" s="10"/>
      <c r="W502" s="10"/>
      <c r="X502" s="10"/>
      <c r="Y502" s="10"/>
      <c r="Z502" s="10"/>
    </row>
    <row r="503" spans="1:26" ht="12.75" customHeight="1">
      <c r="A503" s="10"/>
      <c r="B503" s="10"/>
      <c r="C503" s="58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59"/>
      <c r="V503" s="10"/>
      <c r="W503" s="10"/>
      <c r="X503" s="10"/>
      <c r="Y503" s="10"/>
      <c r="Z503" s="10"/>
    </row>
    <row r="504" spans="1:26" ht="12.75" customHeight="1">
      <c r="A504" s="10"/>
      <c r="B504" s="10"/>
      <c r="C504" s="58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59"/>
      <c r="V504" s="10"/>
      <c r="W504" s="10"/>
      <c r="X504" s="10"/>
      <c r="Y504" s="10"/>
      <c r="Z504" s="10"/>
    </row>
    <row r="505" spans="1:26" ht="12.75" customHeight="1">
      <c r="A505" s="10"/>
      <c r="B505" s="10"/>
      <c r="C505" s="58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59"/>
      <c r="V505" s="10"/>
      <c r="W505" s="10"/>
      <c r="X505" s="10"/>
      <c r="Y505" s="10"/>
      <c r="Z505" s="10"/>
    </row>
    <row r="506" spans="1:26" ht="12.75" customHeight="1">
      <c r="A506" s="10"/>
      <c r="B506" s="10"/>
      <c r="C506" s="58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59"/>
      <c r="V506" s="10"/>
      <c r="W506" s="10"/>
      <c r="X506" s="10"/>
      <c r="Y506" s="10"/>
      <c r="Z506" s="10"/>
    </row>
    <row r="507" spans="1:26" ht="12.75" customHeight="1">
      <c r="A507" s="10"/>
      <c r="B507" s="10"/>
      <c r="C507" s="58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59"/>
      <c r="V507" s="10"/>
      <c r="W507" s="10"/>
      <c r="X507" s="10"/>
      <c r="Y507" s="10"/>
      <c r="Z507" s="10"/>
    </row>
    <row r="508" spans="1:26" ht="12.75" customHeight="1">
      <c r="A508" s="10"/>
      <c r="B508" s="10"/>
      <c r="C508" s="58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59"/>
      <c r="V508" s="10"/>
      <c r="W508" s="10"/>
      <c r="X508" s="10"/>
      <c r="Y508" s="10"/>
      <c r="Z508" s="10"/>
    </row>
    <row r="509" spans="1:26" ht="12.75" customHeight="1">
      <c r="A509" s="10"/>
      <c r="B509" s="10"/>
      <c r="C509" s="58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59"/>
      <c r="V509" s="10"/>
      <c r="W509" s="10"/>
      <c r="X509" s="10"/>
      <c r="Y509" s="10"/>
      <c r="Z509" s="10"/>
    </row>
    <row r="510" spans="1:26" ht="12.75" customHeight="1">
      <c r="A510" s="10"/>
      <c r="B510" s="10"/>
      <c r="C510" s="58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59"/>
      <c r="V510" s="10"/>
      <c r="W510" s="10"/>
      <c r="X510" s="10"/>
      <c r="Y510" s="10"/>
      <c r="Z510" s="10"/>
    </row>
    <row r="511" spans="1:26" ht="12.75" customHeight="1">
      <c r="A511" s="10"/>
      <c r="B511" s="10"/>
      <c r="C511" s="58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59"/>
      <c r="V511" s="10"/>
      <c r="W511" s="10"/>
      <c r="X511" s="10"/>
      <c r="Y511" s="10"/>
      <c r="Z511" s="10"/>
    </row>
    <row r="512" spans="1:26" ht="12.75" customHeight="1">
      <c r="A512" s="10"/>
      <c r="B512" s="10"/>
      <c r="C512" s="58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59"/>
      <c r="V512" s="10"/>
      <c r="W512" s="10"/>
      <c r="X512" s="10"/>
      <c r="Y512" s="10"/>
      <c r="Z512" s="10"/>
    </row>
    <row r="513" spans="1:26" ht="12.75" customHeight="1">
      <c r="A513" s="10"/>
      <c r="B513" s="10"/>
      <c r="C513" s="58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59"/>
      <c r="V513" s="10"/>
      <c r="W513" s="10"/>
      <c r="X513" s="10"/>
      <c r="Y513" s="10"/>
      <c r="Z513" s="10"/>
    </row>
    <row r="514" spans="1:26" ht="12.75" customHeight="1">
      <c r="A514" s="10"/>
      <c r="B514" s="10"/>
      <c r="C514" s="58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59"/>
      <c r="V514" s="10"/>
      <c r="W514" s="10"/>
      <c r="X514" s="10"/>
      <c r="Y514" s="10"/>
      <c r="Z514" s="10"/>
    </row>
    <row r="515" spans="1:26" ht="12.75" customHeight="1">
      <c r="A515" s="10"/>
      <c r="B515" s="10"/>
      <c r="C515" s="58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59"/>
      <c r="V515" s="10"/>
      <c r="W515" s="10"/>
      <c r="X515" s="10"/>
      <c r="Y515" s="10"/>
      <c r="Z515" s="10"/>
    </row>
    <row r="516" spans="1:26" ht="12.75" customHeight="1">
      <c r="A516" s="10"/>
      <c r="B516" s="10"/>
      <c r="C516" s="58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59"/>
      <c r="V516" s="10"/>
      <c r="W516" s="10"/>
      <c r="X516" s="10"/>
      <c r="Y516" s="10"/>
      <c r="Z516" s="10"/>
    </row>
    <row r="517" spans="1:26" ht="12.75" customHeight="1">
      <c r="A517" s="10"/>
      <c r="B517" s="10"/>
      <c r="C517" s="58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59"/>
      <c r="V517" s="10"/>
      <c r="W517" s="10"/>
      <c r="X517" s="10"/>
      <c r="Y517" s="10"/>
      <c r="Z517" s="10"/>
    </row>
    <row r="518" spans="1:26" ht="12.75" customHeight="1">
      <c r="A518" s="10"/>
      <c r="B518" s="10"/>
      <c r="C518" s="58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59"/>
      <c r="V518" s="10"/>
      <c r="W518" s="10"/>
      <c r="X518" s="10"/>
      <c r="Y518" s="10"/>
      <c r="Z518" s="10"/>
    </row>
    <row r="519" spans="1:26" ht="12.75" customHeight="1">
      <c r="A519" s="10"/>
      <c r="B519" s="10"/>
      <c r="C519" s="58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59"/>
      <c r="V519" s="10"/>
      <c r="W519" s="10"/>
      <c r="X519" s="10"/>
      <c r="Y519" s="10"/>
      <c r="Z519" s="10"/>
    </row>
    <row r="520" spans="1:26" ht="12.75" customHeight="1">
      <c r="A520" s="10"/>
      <c r="B520" s="10"/>
      <c r="C520" s="58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59"/>
      <c r="V520" s="10"/>
      <c r="W520" s="10"/>
      <c r="X520" s="10"/>
      <c r="Y520" s="10"/>
      <c r="Z520" s="10"/>
    </row>
    <row r="521" spans="1:26" ht="12.75" customHeight="1">
      <c r="A521" s="10"/>
      <c r="B521" s="10"/>
      <c r="C521" s="58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59"/>
      <c r="V521" s="10"/>
      <c r="W521" s="10"/>
      <c r="X521" s="10"/>
      <c r="Y521" s="10"/>
      <c r="Z521" s="10"/>
    </row>
    <row r="522" spans="1:26" ht="12.75" customHeight="1">
      <c r="A522" s="10"/>
      <c r="B522" s="10"/>
      <c r="C522" s="58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59"/>
      <c r="V522" s="10"/>
      <c r="W522" s="10"/>
      <c r="X522" s="10"/>
      <c r="Y522" s="10"/>
      <c r="Z522" s="10"/>
    </row>
    <row r="523" spans="1:26" ht="12.75" customHeight="1">
      <c r="A523" s="10"/>
      <c r="B523" s="10"/>
      <c r="C523" s="58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59"/>
      <c r="V523" s="10"/>
      <c r="W523" s="10"/>
      <c r="X523" s="10"/>
      <c r="Y523" s="10"/>
      <c r="Z523" s="10"/>
    </row>
    <row r="524" spans="1:26" ht="12.75" customHeight="1">
      <c r="A524" s="10"/>
      <c r="B524" s="10"/>
      <c r="C524" s="58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59"/>
      <c r="V524" s="10"/>
      <c r="W524" s="10"/>
      <c r="X524" s="10"/>
      <c r="Y524" s="10"/>
      <c r="Z524" s="10"/>
    </row>
    <row r="525" spans="1:26" ht="12.75" customHeight="1">
      <c r="A525" s="10"/>
      <c r="B525" s="10"/>
      <c r="C525" s="58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59"/>
      <c r="V525" s="10"/>
      <c r="W525" s="10"/>
      <c r="X525" s="10"/>
      <c r="Y525" s="10"/>
      <c r="Z525" s="10"/>
    </row>
    <row r="526" spans="1:26" ht="12.75" customHeight="1">
      <c r="A526" s="10"/>
      <c r="B526" s="10"/>
      <c r="C526" s="58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59"/>
      <c r="V526" s="10"/>
      <c r="W526" s="10"/>
      <c r="X526" s="10"/>
      <c r="Y526" s="10"/>
      <c r="Z526" s="10"/>
    </row>
    <row r="527" spans="1:26" ht="12.75" customHeight="1">
      <c r="A527" s="10"/>
      <c r="B527" s="10"/>
      <c r="C527" s="58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59"/>
      <c r="V527" s="10"/>
      <c r="W527" s="10"/>
      <c r="X527" s="10"/>
      <c r="Y527" s="10"/>
      <c r="Z527" s="10"/>
    </row>
    <row r="528" spans="1:26" ht="12.75" customHeight="1">
      <c r="A528" s="10"/>
      <c r="B528" s="10"/>
      <c r="C528" s="58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59"/>
      <c r="V528" s="10"/>
      <c r="W528" s="10"/>
      <c r="X528" s="10"/>
      <c r="Y528" s="10"/>
      <c r="Z528" s="10"/>
    </row>
    <row r="529" spans="1:26" ht="12.75" customHeight="1">
      <c r="A529" s="10"/>
      <c r="B529" s="10"/>
      <c r="C529" s="58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59"/>
      <c r="V529" s="10"/>
      <c r="W529" s="10"/>
      <c r="X529" s="10"/>
      <c r="Y529" s="10"/>
      <c r="Z529" s="10"/>
    </row>
    <row r="530" spans="1:26" ht="12.75" customHeight="1">
      <c r="A530" s="10"/>
      <c r="B530" s="10"/>
      <c r="C530" s="58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59"/>
      <c r="V530" s="10"/>
      <c r="W530" s="10"/>
      <c r="X530" s="10"/>
      <c r="Y530" s="10"/>
      <c r="Z530" s="10"/>
    </row>
    <row r="531" spans="1:26" ht="12.75" customHeight="1">
      <c r="A531" s="10"/>
      <c r="B531" s="10"/>
      <c r="C531" s="58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59"/>
      <c r="V531" s="10"/>
      <c r="W531" s="10"/>
      <c r="X531" s="10"/>
      <c r="Y531" s="10"/>
      <c r="Z531" s="10"/>
    </row>
    <row r="532" spans="1:26" ht="12.75" customHeight="1">
      <c r="A532" s="10"/>
      <c r="B532" s="10"/>
      <c r="C532" s="58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59"/>
      <c r="V532" s="10"/>
      <c r="W532" s="10"/>
      <c r="X532" s="10"/>
      <c r="Y532" s="10"/>
      <c r="Z532" s="10"/>
    </row>
    <row r="533" spans="1:26" ht="12.75" customHeight="1">
      <c r="A533" s="10"/>
      <c r="B533" s="10"/>
      <c r="C533" s="58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59"/>
      <c r="V533" s="10"/>
      <c r="W533" s="10"/>
      <c r="X533" s="10"/>
      <c r="Y533" s="10"/>
      <c r="Z533" s="10"/>
    </row>
    <row r="534" spans="1:26" ht="12.75" customHeight="1">
      <c r="A534" s="10"/>
      <c r="B534" s="10"/>
      <c r="C534" s="58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59"/>
      <c r="V534" s="10"/>
      <c r="W534" s="10"/>
      <c r="X534" s="10"/>
      <c r="Y534" s="10"/>
      <c r="Z534" s="10"/>
    </row>
    <row r="535" spans="1:26" ht="12.75" customHeight="1">
      <c r="A535" s="10"/>
      <c r="B535" s="10"/>
      <c r="C535" s="58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59"/>
      <c r="V535" s="10"/>
      <c r="W535" s="10"/>
      <c r="X535" s="10"/>
      <c r="Y535" s="10"/>
      <c r="Z535" s="10"/>
    </row>
    <row r="536" spans="1:26" ht="12.75" customHeight="1">
      <c r="A536" s="10"/>
      <c r="B536" s="10"/>
      <c r="C536" s="58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59"/>
      <c r="V536" s="10"/>
      <c r="W536" s="10"/>
      <c r="X536" s="10"/>
      <c r="Y536" s="10"/>
      <c r="Z536" s="10"/>
    </row>
    <row r="537" spans="1:26" ht="12.75" customHeight="1">
      <c r="A537" s="10"/>
      <c r="B537" s="10"/>
      <c r="C537" s="58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59"/>
      <c r="V537" s="10"/>
      <c r="W537" s="10"/>
      <c r="X537" s="10"/>
      <c r="Y537" s="10"/>
      <c r="Z537" s="10"/>
    </row>
    <row r="538" spans="1:26" ht="12.75" customHeight="1">
      <c r="A538" s="10"/>
      <c r="B538" s="10"/>
      <c r="C538" s="58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59"/>
      <c r="V538" s="10"/>
      <c r="W538" s="10"/>
      <c r="X538" s="10"/>
      <c r="Y538" s="10"/>
      <c r="Z538" s="10"/>
    </row>
    <row r="539" spans="1:26" ht="12.75" customHeight="1">
      <c r="A539" s="10"/>
      <c r="B539" s="10"/>
      <c r="C539" s="58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59"/>
      <c r="V539" s="10"/>
      <c r="W539" s="10"/>
      <c r="X539" s="10"/>
      <c r="Y539" s="10"/>
      <c r="Z539" s="10"/>
    </row>
    <row r="540" spans="1:26" ht="12.75" customHeight="1">
      <c r="A540" s="10"/>
      <c r="B540" s="10"/>
      <c r="C540" s="58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59"/>
      <c r="V540" s="10"/>
      <c r="W540" s="10"/>
      <c r="X540" s="10"/>
      <c r="Y540" s="10"/>
      <c r="Z540" s="10"/>
    </row>
    <row r="541" spans="1:26" ht="12.75" customHeight="1">
      <c r="A541" s="10"/>
      <c r="B541" s="10"/>
      <c r="C541" s="58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59"/>
      <c r="V541" s="10"/>
      <c r="W541" s="10"/>
      <c r="X541" s="10"/>
      <c r="Y541" s="10"/>
      <c r="Z541" s="10"/>
    </row>
    <row r="542" spans="1:26" ht="12.75" customHeight="1">
      <c r="A542" s="10"/>
      <c r="B542" s="10"/>
      <c r="C542" s="58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59"/>
      <c r="V542" s="10"/>
      <c r="W542" s="10"/>
      <c r="X542" s="10"/>
      <c r="Y542" s="10"/>
      <c r="Z542" s="10"/>
    </row>
    <row r="543" spans="1:26" ht="12.75" customHeight="1">
      <c r="A543" s="10"/>
      <c r="B543" s="10"/>
      <c r="C543" s="58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59"/>
      <c r="V543" s="10"/>
      <c r="W543" s="10"/>
      <c r="X543" s="10"/>
      <c r="Y543" s="10"/>
      <c r="Z543" s="10"/>
    </row>
    <row r="544" spans="1:26" ht="12.75" customHeight="1">
      <c r="A544" s="10"/>
      <c r="B544" s="10"/>
      <c r="C544" s="58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59"/>
      <c r="V544" s="10"/>
      <c r="W544" s="10"/>
      <c r="X544" s="10"/>
      <c r="Y544" s="10"/>
      <c r="Z544" s="10"/>
    </row>
    <row r="545" spans="1:26" ht="12.75" customHeight="1">
      <c r="A545" s="10"/>
      <c r="B545" s="10"/>
      <c r="C545" s="58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59"/>
      <c r="V545" s="10"/>
      <c r="W545" s="10"/>
      <c r="X545" s="10"/>
      <c r="Y545" s="10"/>
      <c r="Z545" s="10"/>
    </row>
    <row r="546" spans="1:26" ht="12.75" customHeight="1">
      <c r="A546" s="10"/>
      <c r="B546" s="10"/>
      <c r="C546" s="58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59"/>
      <c r="V546" s="10"/>
      <c r="W546" s="10"/>
      <c r="X546" s="10"/>
      <c r="Y546" s="10"/>
      <c r="Z546" s="10"/>
    </row>
    <row r="547" spans="1:26" ht="12.75" customHeight="1">
      <c r="A547" s="10"/>
      <c r="B547" s="10"/>
      <c r="C547" s="58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59"/>
      <c r="V547" s="10"/>
      <c r="W547" s="10"/>
      <c r="X547" s="10"/>
      <c r="Y547" s="10"/>
      <c r="Z547" s="10"/>
    </row>
    <row r="548" spans="1:26" ht="12.75" customHeight="1">
      <c r="A548" s="10"/>
      <c r="B548" s="10"/>
      <c r="C548" s="58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59"/>
      <c r="V548" s="10"/>
      <c r="W548" s="10"/>
      <c r="X548" s="10"/>
      <c r="Y548" s="10"/>
      <c r="Z548" s="10"/>
    </row>
    <row r="549" spans="1:26" ht="12.75" customHeight="1">
      <c r="A549" s="10"/>
      <c r="B549" s="10"/>
      <c r="C549" s="58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59"/>
      <c r="V549" s="10"/>
      <c r="W549" s="10"/>
      <c r="X549" s="10"/>
      <c r="Y549" s="10"/>
      <c r="Z549" s="10"/>
    </row>
    <row r="550" spans="1:26" ht="12.75" customHeight="1">
      <c r="A550" s="10"/>
      <c r="B550" s="10"/>
      <c r="C550" s="58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59"/>
      <c r="V550" s="10"/>
      <c r="W550" s="10"/>
      <c r="X550" s="10"/>
      <c r="Y550" s="10"/>
      <c r="Z550" s="10"/>
    </row>
    <row r="551" spans="1:26" ht="12.75" customHeight="1">
      <c r="A551" s="10"/>
      <c r="B551" s="10"/>
      <c r="C551" s="58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59"/>
      <c r="V551" s="10"/>
      <c r="W551" s="10"/>
      <c r="X551" s="10"/>
      <c r="Y551" s="10"/>
      <c r="Z551" s="10"/>
    </row>
    <row r="552" spans="1:26" ht="12.75" customHeight="1">
      <c r="A552" s="10"/>
      <c r="B552" s="10"/>
      <c r="C552" s="58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59"/>
      <c r="V552" s="10"/>
      <c r="W552" s="10"/>
      <c r="X552" s="10"/>
      <c r="Y552" s="10"/>
      <c r="Z552" s="10"/>
    </row>
    <row r="553" spans="1:26" ht="12.75" customHeight="1">
      <c r="A553" s="10"/>
      <c r="B553" s="10"/>
      <c r="C553" s="58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59"/>
      <c r="V553" s="10"/>
      <c r="W553" s="10"/>
      <c r="X553" s="10"/>
      <c r="Y553" s="10"/>
      <c r="Z553" s="10"/>
    </row>
    <row r="554" spans="1:26" ht="12.75" customHeight="1">
      <c r="A554" s="10"/>
      <c r="B554" s="10"/>
      <c r="C554" s="58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59"/>
      <c r="V554" s="10"/>
      <c r="W554" s="10"/>
      <c r="X554" s="10"/>
      <c r="Y554" s="10"/>
      <c r="Z554" s="10"/>
    </row>
    <row r="555" spans="1:26" ht="12.75" customHeight="1">
      <c r="A555" s="10"/>
      <c r="B555" s="10"/>
      <c r="C555" s="58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59"/>
      <c r="V555" s="10"/>
      <c r="W555" s="10"/>
      <c r="X555" s="10"/>
      <c r="Y555" s="10"/>
      <c r="Z555" s="10"/>
    </row>
    <row r="556" spans="1:26" ht="12.75" customHeight="1">
      <c r="A556" s="10"/>
      <c r="B556" s="10"/>
      <c r="C556" s="58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59"/>
      <c r="V556" s="10"/>
      <c r="W556" s="10"/>
      <c r="X556" s="10"/>
      <c r="Y556" s="10"/>
      <c r="Z556" s="10"/>
    </row>
    <row r="557" spans="1:26" ht="12.75" customHeight="1">
      <c r="A557" s="10"/>
      <c r="B557" s="10"/>
      <c r="C557" s="58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59"/>
      <c r="V557" s="10"/>
      <c r="W557" s="10"/>
      <c r="X557" s="10"/>
      <c r="Y557" s="10"/>
      <c r="Z557" s="10"/>
    </row>
    <row r="558" spans="1:26" ht="12.75" customHeight="1">
      <c r="A558" s="10"/>
      <c r="B558" s="10"/>
      <c r="C558" s="58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59"/>
      <c r="V558" s="10"/>
      <c r="W558" s="10"/>
      <c r="X558" s="10"/>
      <c r="Y558" s="10"/>
      <c r="Z558" s="10"/>
    </row>
    <row r="559" spans="1:26" ht="12.75" customHeight="1">
      <c r="A559" s="10"/>
      <c r="B559" s="10"/>
      <c r="C559" s="58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59"/>
      <c r="V559" s="10"/>
      <c r="W559" s="10"/>
      <c r="X559" s="10"/>
      <c r="Y559" s="10"/>
      <c r="Z559" s="10"/>
    </row>
    <row r="560" spans="1:26" ht="12.75" customHeight="1">
      <c r="A560" s="10"/>
      <c r="B560" s="10"/>
      <c r="C560" s="58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59"/>
      <c r="V560" s="10"/>
      <c r="W560" s="10"/>
      <c r="X560" s="10"/>
      <c r="Y560" s="10"/>
      <c r="Z560" s="10"/>
    </row>
    <row r="561" spans="1:26" ht="12.75" customHeight="1">
      <c r="A561" s="10"/>
      <c r="B561" s="10"/>
      <c r="C561" s="58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59"/>
      <c r="V561" s="10"/>
      <c r="W561" s="10"/>
      <c r="X561" s="10"/>
      <c r="Y561" s="10"/>
      <c r="Z561" s="10"/>
    </row>
    <row r="562" spans="1:26" ht="12.75" customHeight="1">
      <c r="A562" s="10"/>
      <c r="B562" s="10"/>
      <c r="C562" s="58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59"/>
      <c r="V562" s="10"/>
      <c r="W562" s="10"/>
      <c r="X562" s="10"/>
      <c r="Y562" s="10"/>
      <c r="Z562" s="10"/>
    </row>
    <row r="563" spans="1:26" ht="12.75" customHeight="1">
      <c r="A563" s="10"/>
      <c r="B563" s="10"/>
      <c r="C563" s="58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59"/>
      <c r="V563" s="10"/>
      <c r="W563" s="10"/>
      <c r="X563" s="10"/>
      <c r="Y563" s="10"/>
      <c r="Z563" s="10"/>
    </row>
    <row r="564" spans="1:26" ht="12.75" customHeight="1">
      <c r="A564" s="10"/>
      <c r="B564" s="10"/>
      <c r="C564" s="58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59"/>
      <c r="V564" s="10"/>
      <c r="W564" s="10"/>
      <c r="X564" s="10"/>
      <c r="Y564" s="10"/>
      <c r="Z564" s="10"/>
    </row>
    <row r="565" spans="1:26" ht="12.75" customHeight="1">
      <c r="A565" s="10"/>
      <c r="B565" s="10"/>
      <c r="C565" s="58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59"/>
      <c r="V565" s="10"/>
      <c r="W565" s="10"/>
      <c r="X565" s="10"/>
      <c r="Y565" s="10"/>
      <c r="Z565" s="10"/>
    </row>
    <row r="566" spans="1:26" ht="12.75" customHeight="1">
      <c r="A566" s="10"/>
      <c r="B566" s="10"/>
      <c r="C566" s="58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59"/>
      <c r="V566" s="10"/>
      <c r="W566" s="10"/>
      <c r="X566" s="10"/>
      <c r="Y566" s="10"/>
      <c r="Z566" s="10"/>
    </row>
    <row r="567" spans="1:26" ht="12.75" customHeight="1">
      <c r="A567" s="10"/>
      <c r="B567" s="10"/>
      <c r="C567" s="58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59"/>
      <c r="V567" s="10"/>
      <c r="W567" s="10"/>
      <c r="X567" s="10"/>
      <c r="Y567" s="10"/>
      <c r="Z567" s="10"/>
    </row>
    <row r="568" spans="1:26" ht="12.75" customHeight="1">
      <c r="A568" s="10"/>
      <c r="B568" s="10"/>
      <c r="C568" s="58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59"/>
      <c r="V568" s="10"/>
      <c r="W568" s="10"/>
      <c r="X568" s="10"/>
      <c r="Y568" s="10"/>
      <c r="Z568" s="10"/>
    </row>
    <row r="569" spans="1:26" ht="12.75" customHeight="1">
      <c r="A569" s="10"/>
      <c r="B569" s="10"/>
      <c r="C569" s="58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59"/>
      <c r="V569" s="10"/>
      <c r="W569" s="10"/>
      <c r="X569" s="10"/>
      <c r="Y569" s="10"/>
      <c r="Z569" s="10"/>
    </row>
    <row r="570" spans="1:26" ht="12.75" customHeight="1">
      <c r="A570" s="10"/>
      <c r="B570" s="10"/>
      <c r="C570" s="58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59"/>
      <c r="V570" s="10"/>
      <c r="W570" s="10"/>
      <c r="X570" s="10"/>
      <c r="Y570" s="10"/>
      <c r="Z570" s="10"/>
    </row>
    <row r="571" spans="1:26" ht="12.75" customHeight="1">
      <c r="A571" s="10"/>
      <c r="B571" s="10"/>
      <c r="C571" s="58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59"/>
      <c r="V571" s="10"/>
      <c r="W571" s="10"/>
      <c r="X571" s="10"/>
      <c r="Y571" s="10"/>
      <c r="Z571" s="10"/>
    </row>
    <row r="572" spans="1:26" ht="12.75" customHeight="1">
      <c r="A572" s="10"/>
      <c r="B572" s="10"/>
      <c r="C572" s="58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59"/>
      <c r="V572" s="10"/>
      <c r="W572" s="10"/>
      <c r="X572" s="10"/>
      <c r="Y572" s="10"/>
      <c r="Z572" s="10"/>
    </row>
    <row r="573" spans="1:26" ht="12.75" customHeight="1">
      <c r="A573" s="10"/>
      <c r="B573" s="10"/>
      <c r="C573" s="58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59"/>
      <c r="V573" s="10"/>
      <c r="W573" s="10"/>
      <c r="X573" s="10"/>
      <c r="Y573" s="10"/>
      <c r="Z573" s="10"/>
    </row>
    <row r="574" spans="1:26" ht="12.75" customHeight="1">
      <c r="A574" s="10"/>
      <c r="B574" s="10"/>
      <c r="C574" s="58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59"/>
      <c r="V574" s="10"/>
      <c r="W574" s="10"/>
      <c r="X574" s="10"/>
      <c r="Y574" s="10"/>
      <c r="Z574" s="10"/>
    </row>
    <row r="575" spans="1:26" ht="12.75" customHeight="1">
      <c r="A575" s="10"/>
      <c r="B575" s="10"/>
      <c r="C575" s="58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59"/>
      <c r="V575" s="10"/>
      <c r="W575" s="10"/>
      <c r="X575" s="10"/>
      <c r="Y575" s="10"/>
      <c r="Z575" s="10"/>
    </row>
    <row r="576" spans="1:26" ht="12.75" customHeight="1">
      <c r="A576" s="10"/>
      <c r="B576" s="10"/>
      <c r="C576" s="58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59"/>
      <c r="V576" s="10"/>
      <c r="W576" s="10"/>
      <c r="X576" s="10"/>
      <c r="Y576" s="10"/>
      <c r="Z576" s="10"/>
    </row>
    <row r="577" spans="1:26" ht="12.75" customHeight="1">
      <c r="A577" s="10"/>
      <c r="B577" s="10"/>
      <c r="C577" s="58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59"/>
      <c r="V577" s="10"/>
      <c r="W577" s="10"/>
      <c r="X577" s="10"/>
      <c r="Y577" s="10"/>
      <c r="Z577" s="10"/>
    </row>
    <row r="578" spans="1:26" ht="12.75" customHeight="1">
      <c r="A578" s="10"/>
      <c r="B578" s="10"/>
      <c r="C578" s="58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59"/>
      <c r="V578" s="10"/>
      <c r="W578" s="10"/>
      <c r="X578" s="10"/>
      <c r="Y578" s="10"/>
      <c r="Z578" s="10"/>
    </row>
    <row r="579" spans="1:26" ht="12.75" customHeight="1">
      <c r="A579" s="10"/>
      <c r="B579" s="10"/>
      <c r="C579" s="58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59"/>
      <c r="V579" s="10"/>
      <c r="W579" s="10"/>
      <c r="X579" s="10"/>
      <c r="Y579" s="10"/>
      <c r="Z579" s="10"/>
    </row>
    <row r="580" spans="1:26" ht="12.75" customHeight="1">
      <c r="A580" s="10"/>
      <c r="B580" s="10"/>
      <c r="C580" s="58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59"/>
      <c r="V580" s="10"/>
      <c r="W580" s="10"/>
      <c r="X580" s="10"/>
      <c r="Y580" s="10"/>
      <c r="Z580" s="10"/>
    </row>
    <row r="581" spans="1:26" ht="12.75" customHeight="1">
      <c r="A581" s="10"/>
      <c r="B581" s="10"/>
      <c r="C581" s="58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59"/>
      <c r="V581" s="10"/>
      <c r="W581" s="10"/>
      <c r="X581" s="10"/>
      <c r="Y581" s="10"/>
      <c r="Z581" s="10"/>
    </row>
    <row r="582" spans="1:26" ht="12.75" customHeight="1">
      <c r="A582" s="10"/>
      <c r="B582" s="10"/>
      <c r="C582" s="58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59"/>
      <c r="V582" s="10"/>
      <c r="W582" s="10"/>
      <c r="X582" s="10"/>
      <c r="Y582" s="10"/>
      <c r="Z582" s="10"/>
    </row>
    <row r="583" spans="1:26" ht="12.75" customHeight="1">
      <c r="A583" s="10"/>
      <c r="B583" s="10"/>
      <c r="C583" s="58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59"/>
      <c r="V583" s="10"/>
      <c r="W583" s="10"/>
      <c r="X583" s="10"/>
      <c r="Y583" s="10"/>
      <c r="Z583" s="10"/>
    </row>
    <row r="584" spans="1:26" ht="12.75" customHeight="1">
      <c r="A584" s="10"/>
      <c r="B584" s="10"/>
      <c r="C584" s="58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59"/>
      <c r="V584" s="10"/>
      <c r="W584" s="10"/>
      <c r="X584" s="10"/>
      <c r="Y584" s="10"/>
      <c r="Z584" s="10"/>
    </row>
    <row r="585" spans="1:26" ht="12.75" customHeight="1">
      <c r="A585" s="10"/>
      <c r="B585" s="10"/>
      <c r="C585" s="58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59"/>
      <c r="V585" s="10"/>
      <c r="W585" s="10"/>
      <c r="X585" s="10"/>
      <c r="Y585" s="10"/>
      <c r="Z585" s="10"/>
    </row>
    <row r="586" spans="1:26" ht="12.75" customHeight="1">
      <c r="A586" s="10"/>
      <c r="B586" s="10"/>
      <c r="C586" s="58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59"/>
      <c r="V586" s="10"/>
      <c r="W586" s="10"/>
      <c r="X586" s="10"/>
      <c r="Y586" s="10"/>
      <c r="Z586" s="10"/>
    </row>
    <row r="587" spans="1:26" ht="12.75" customHeight="1">
      <c r="A587" s="10"/>
      <c r="B587" s="10"/>
      <c r="C587" s="58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59"/>
      <c r="V587" s="10"/>
      <c r="W587" s="10"/>
      <c r="X587" s="10"/>
      <c r="Y587" s="10"/>
      <c r="Z587" s="10"/>
    </row>
    <row r="588" spans="1:26" ht="12.75" customHeight="1">
      <c r="A588" s="10"/>
      <c r="B588" s="10"/>
      <c r="C588" s="58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59"/>
      <c r="V588" s="10"/>
      <c r="W588" s="10"/>
      <c r="X588" s="10"/>
      <c r="Y588" s="10"/>
      <c r="Z588" s="10"/>
    </row>
    <row r="589" spans="1:26" ht="12.75" customHeight="1">
      <c r="A589" s="10"/>
      <c r="B589" s="10"/>
      <c r="C589" s="58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59"/>
      <c r="V589" s="10"/>
      <c r="W589" s="10"/>
      <c r="X589" s="10"/>
      <c r="Y589" s="10"/>
      <c r="Z589" s="10"/>
    </row>
    <row r="590" spans="1:26" ht="12.75" customHeight="1">
      <c r="A590" s="10"/>
      <c r="B590" s="10"/>
      <c r="C590" s="58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59"/>
      <c r="V590" s="10"/>
      <c r="W590" s="10"/>
      <c r="X590" s="10"/>
      <c r="Y590" s="10"/>
      <c r="Z590" s="10"/>
    </row>
    <row r="591" spans="1:26" ht="12.75" customHeight="1">
      <c r="A591" s="10"/>
      <c r="B591" s="10"/>
      <c r="C591" s="58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59"/>
      <c r="V591" s="10"/>
      <c r="W591" s="10"/>
      <c r="X591" s="10"/>
      <c r="Y591" s="10"/>
      <c r="Z591" s="10"/>
    </row>
    <row r="592" spans="1:26" ht="12.75" customHeight="1">
      <c r="A592" s="10"/>
      <c r="B592" s="10"/>
      <c r="C592" s="58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59"/>
      <c r="V592" s="10"/>
      <c r="W592" s="10"/>
      <c r="X592" s="10"/>
      <c r="Y592" s="10"/>
      <c r="Z592" s="10"/>
    </row>
    <row r="593" spans="1:26" ht="12.75" customHeight="1">
      <c r="A593" s="10"/>
      <c r="B593" s="10"/>
      <c r="C593" s="58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59"/>
      <c r="V593" s="10"/>
      <c r="W593" s="10"/>
      <c r="X593" s="10"/>
      <c r="Y593" s="10"/>
      <c r="Z593" s="10"/>
    </row>
    <row r="594" spans="1:26" ht="12.75" customHeight="1">
      <c r="A594" s="10"/>
      <c r="B594" s="10"/>
      <c r="C594" s="58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59"/>
      <c r="V594" s="10"/>
      <c r="W594" s="10"/>
      <c r="X594" s="10"/>
      <c r="Y594" s="10"/>
      <c r="Z594" s="10"/>
    </row>
    <row r="595" spans="1:26" ht="12.75" customHeight="1">
      <c r="A595" s="10"/>
      <c r="B595" s="10"/>
      <c r="C595" s="58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59"/>
      <c r="V595" s="10"/>
      <c r="W595" s="10"/>
      <c r="X595" s="10"/>
      <c r="Y595" s="10"/>
      <c r="Z595" s="10"/>
    </row>
    <row r="596" spans="1:26" ht="12.75" customHeight="1">
      <c r="A596" s="10"/>
      <c r="B596" s="10"/>
      <c r="C596" s="58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59"/>
      <c r="V596" s="10"/>
      <c r="W596" s="10"/>
      <c r="X596" s="10"/>
      <c r="Y596" s="10"/>
      <c r="Z596" s="10"/>
    </row>
    <row r="597" spans="1:26" ht="12.75" customHeight="1">
      <c r="A597" s="10"/>
      <c r="B597" s="10"/>
      <c r="C597" s="58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59"/>
      <c r="V597" s="10"/>
      <c r="W597" s="10"/>
      <c r="X597" s="10"/>
      <c r="Y597" s="10"/>
      <c r="Z597" s="10"/>
    </row>
    <row r="598" spans="1:26" ht="12.75" customHeight="1">
      <c r="A598" s="10"/>
      <c r="B598" s="10"/>
      <c r="C598" s="58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59"/>
      <c r="V598" s="10"/>
      <c r="W598" s="10"/>
      <c r="X598" s="10"/>
      <c r="Y598" s="10"/>
      <c r="Z598" s="10"/>
    </row>
    <row r="599" spans="1:26" ht="12.75" customHeight="1">
      <c r="A599" s="10"/>
      <c r="B599" s="10"/>
      <c r="C599" s="58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59"/>
      <c r="V599" s="10"/>
      <c r="W599" s="10"/>
      <c r="X599" s="10"/>
      <c r="Y599" s="10"/>
      <c r="Z599" s="10"/>
    </row>
    <row r="600" spans="1:26" ht="12.75" customHeight="1">
      <c r="A600" s="10"/>
      <c r="B600" s="10"/>
      <c r="C600" s="58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59"/>
      <c r="V600" s="10"/>
      <c r="W600" s="10"/>
      <c r="X600" s="10"/>
      <c r="Y600" s="10"/>
      <c r="Z600" s="10"/>
    </row>
    <row r="601" spans="1:26" ht="12.75" customHeight="1">
      <c r="A601" s="10"/>
      <c r="B601" s="10"/>
      <c r="C601" s="58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59"/>
      <c r="V601" s="10"/>
      <c r="W601" s="10"/>
      <c r="X601" s="10"/>
      <c r="Y601" s="10"/>
      <c r="Z601" s="10"/>
    </row>
    <row r="602" spans="1:26" ht="12.75" customHeight="1">
      <c r="A602" s="10"/>
      <c r="B602" s="10"/>
      <c r="C602" s="58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59"/>
      <c r="V602" s="10"/>
      <c r="W602" s="10"/>
      <c r="X602" s="10"/>
      <c r="Y602" s="10"/>
      <c r="Z602" s="10"/>
    </row>
    <row r="603" spans="1:26" ht="12.75" customHeight="1">
      <c r="A603" s="10"/>
      <c r="B603" s="10"/>
      <c r="C603" s="58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59"/>
      <c r="V603" s="10"/>
      <c r="W603" s="10"/>
      <c r="X603" s="10"/>
      <c r="Y603" s="10"/>
      <c r="Z603" s="10"/>
    </row>
    <row r="604" spans="1:26" ht="12.75" customHeight="1">
      <c r="A604" s="10"/>
      <c r="B604" s="10"/>
      <c r="C604" s="58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59"/>
      <c r="V604" s="10"/>
      <c r="W604" s="10"/>
      <c r="X604" s="10"/>
      <c r="Y604" s="10"/>
      <c r="Z604" s="10"/>
    </row>
    <row r="605" spans="1:26" ht="12.75" customHeight="1">
      <c r="A605" s="10"/>
      <c r="B605" s="10"/>
      <c r="C605" s="58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59"/>
      <c r="V605" s="10"/>
      <c r="W605" s="10"/>
      <c r="X605" s="10"/>
      <c r="Y605" s="10"/>
      <c r="Z605" s="10"/>
    </row>
    <row r="606" spans="1:26" ht="12.75" customHeight="1">
      <c r="A606" s="10"/>
      <c r="B606" s="10"/>
      <c r="C606" s="58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59"/>
      <c r="V606" s="10"/>
      <c r="W606" s="10"/>
      <c r="X606" s="10"/>
      <c r="Y606" s="10"/>
      <c r="Z606" s="10"/>
    </row>
    <row r="607" spans="1:26" ht="12.75" customHeight="1">
      <c r="A607" s="10"/>
      <c r="B607" s="10"/>
      <c r="C607" s="58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59"/>
      <c r="V607" s="10"/>
      <c r="W607" s="10"/>
      <c r="X607" s="10"/>
      <c r="Y607" s="10"/>
      <c r="Z607" s="10"/>
    </row>
    <row r="608" spans="1:26" ht="12.75" customHeight="1">
      <c r="A608" s="10"/>
      <c r="B608" s="10"/>
      <c r="C608" s="58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59"/>
      <c r="V608" s="10"/>
      <c r="W608" s="10"/>
      <c r="X608" s="10"/>
      <c r="Y608" s="10"/>
      <c r="Z608" s="10"/>
    </row>
    <row r="609" spans="1:26" ht="12.75" customHeight="1">
      <c r="A609" s="10"/>
      <c r="B609" s="10"/>
      <c r="C609" s="58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59"/>
      <c r="V609" s="10"/>
      <c r="W609" s="10"/>
      <c r="X609" s="10"/>
      <c r="Y609" s="10"/>
      <c r="Z609" s="10"/>
    </row>
    <row r="610" spans="1:26" ht="12.75" customHeight="1">
      <c r="A610" s="10"/>
      <c r="B610" s="10"/>
      <c r="C610" s="58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59"/>
      <c r="V610" s="10"/>
      <c r="W610" s="10"/>
      <c r="X610" s="10"/>
      <c r="Y610" s="10"/>
      <c r="Z610" s="10"/>
    </row>
    <row r="611" spans="1:26" ht="12.75" customHeight="1">
      <c r="A611" s="10"/>
      <c r="B611" s="10"/>
      <c r="C611" s="58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59"/>
      <c r="V611" s="10"/>
      <c r="W611" s="10"/>
      <c r="X611" s="10"/>
      <c r="Y611" s="10"/>
      <c r="Z611" s="10"/>
    </row>
    <row r="612" spans="1:26" ht="12.75" customHeight="1">
      <c r="A612" s="10"/>
      <c r="B612" s="10"/>
      <c r="C612" s="58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59"/>
      <c r="V612" s="10"/>
      <c r="W612" s="10"/>
      <c r="X612" s="10"/>
      <c r="Y612" s="10"/>
      <c r="Z612" s="10"/>
    </row>
    <row r="613" spans="1:26" ht="12.75" customHeight="1">
      <c r="A613" s="10"/>
      <c r="B613" s="10"/>
      <c r="C613" s="58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59"/>
      <c r="V613" s="10"/>
      <c r="W613" s="10"/>
      <c r="X613" s="10"/>
      <c r="Y613" s="10"/>
      <c r="Z613" s="10"/>
    </row>
    <row r="614" spans="1:26" ht="12.75" customHeight="1">
      <c r="A614" s="10"/>
      <c r="B614" s="10"/>
      <c r="C614" s="58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59"/>
      <c r="V614" s="10"/>
      <c r="W614" s="10"/>
      <c r="X614" s="10"/>
      <c r="Y614" s="10"/>
      <c r="Z614" s="10"/>
    </row>
    <row r="615" spans="1:26" ht="12.75" customHeight="1">
      <c r="A615" s="10"/>
      <c r="B615" s="10"/>
      <c r="C615" s="58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59"/>
      <c r="V615" s="10"/>
      <c r="W615" s="10"/>
      <c r="X615" s="10"/>
      <c r="Y615" s="10"/>
      <c r="Z615" s="10"/>
    </row>
    <row r="616" spans="1:26" ht="12.75" customHeight="1">
      <c r="A616" s="10"/>
      <c r="B616" s="10"/>
      <c r="C616" s="58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59"/>
      <c r="V616" s="10"/>
      <c r="W616" s="10"/>
      <c r="X616" s="10"/>
      <c r="Y616" s="10"/>
      <c r="Z616" s="10"/>
    </row>
    <row r="617" spans="1:26" ht="12.75" customHeight="1">
      <c r="A617" s="10"/>
      <c r="B617" s="10"/>
      <c r="C617" s="58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59"/>
      <c r="V617" s="10"/>
      <c r="W617" s="10"/>
      <c r="X617" s="10"/>
      <c r="Y617" s="10"/>
      <c r="Z617" s="10"/>
    </row>
    <row r="618" spans="1:26" ht="12.75" customHeight="1">
      <c r="A618" s="10"/>
      <c r="B618" s="10"/>
      <c r="C618" s="58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59"/>
      <c r="V618" s="10"/>
      <c r="W618" s="10"/>
      <c r="X618" s="10"/>
      <c r="Y618" s="10"/>
      <c r="Z618" s="10"/>
    </row>
    <row r="619" spans="1:26" ht="12.75" customHeight="1">
      <c r="A619" s="10"/>
      <c r="B619" s="10"/>
      <c r="C619" s="58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59"/>
      <c r="V619" s="10"/>
      <c r="W619" s="10"/>
      <c r="X619" s="10"/>
      <c r="Y619" s="10"/>
      <c r="Z619" s="10"/>
    </row>
    <row r="620" spans="1:26" ht="12.75" customHeight="1">
      <c r="A620" s="10"/>
      <c r="B620" s="10"/>
      <c r="C620" s="58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59"/>
      <c r="V620" s="10"/>
      <c r="W620" s="10"/>
      <c r="X620" s="10"/>
      <c r="Y620" s="10"/>
      <c r="Z620" s="10"/>
    </row>
    <row r="621" spans="1:26" ht="12.75" customHeight="1">
      <c r="A621" s="10"/>
      <c r="B621" s="10"/>
      <c r="C621" s="58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59"/>
      <c r="V621" s="10"/>
      <c r="W621" s="10"/>
      <c r="X621" s="10"/>
      <c r="Y621" s="10"/>
      <c r="Z621" s="10"/>
    </row>
    <row r="622" spans="1:26" ht="12.75" customHeight="1">
      <c r="A622" s="10"/>
      <c r="B622" s="10"/>
      <c r="C622" s="58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59"/>
      <c r="V622" s="10"/>
      <c r="W622" s="10"/>
      <c r="X622" s="10"/>
      <c r="Y622" s="10"/>
      <c r="Z622" s="10"/>
    </row>
    <row r="623" spans="1:26" ht="12.75" customHeight="1">
      <c r="A623" s="10"/>
      <c r="B623" s="10"/>
      <c r="C623" s="58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59"/>
      <c r="V623" s="10"/>
      <c r="W623" s="10"/>
      <c r="X623" s="10"/>
      <c r="Y623" s="10"/>
      <c r="Z623" s="10"/>
    </row>
    <row r="624" spans="1:26" ht="12.75" customHeight="1">
      <c r="A624" s="10"/>
      <c r="B624" s="10"/>
      <c r="C624" s="58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59"/>
      <c r="V624" s="10"/>
      <c r="W624" s="10"/>
      <c r="X624" s="10"/>
      <c r="Y624" s="10"/>
      <c r="Z624" s="10"/>
    </row>
    <row r="625" spans="1:26" ht="12.75" customHeight="1">
      <c r="A625" s="10"/>
      <c r="B625" s="10"/>
      <c r="C625" s="58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59"/>
      <c r="V625" s="10"/>
      <c r="W625" s="10"/>
      <c r="X625" s="10"/>
      <c r="Y625" s="10"/>
      <c r="Z625" s="10"/>
    </row>
    <row r="626" spans="1:26" ht="12.75" customHeight="1">
      <c r="A626" s="10"/>
      <c r="B626" s="10"/>
      <c r="C626" s="58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59"/>
      <c r="V626" s="10"/>
      <c r="W626" s="10"/>
      <c r="X626" s="10"/>
      <c r="Y626" s="10"/>
      <c r="Z626" s="10"/>
    </row>
    <row r="627" spans="1:26" ht="12.75" customHeight="1">
      <c r="A627" s="10"/>
      <c r="B627" s="10"/>
      <c r="C627" s="58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59"/>
      <c r="V627" s="10"/>
      <c r="W627" s="10"/>
      <c r="X627" s="10"/>
      <c r="Y627" s="10"/>
      <c r="Z627" s="10"/>
    </row>
    <row r="628" spans="1:26" ht="12.75" customHeight="1">
      <c r="A628" s="10"/>
      <c r="B628" s="10"/>
      <c r="C628" s="58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59"/>
      <c r="V628" s="10"/>
      <c r="W628" s="10"/>
      <c r="X628" s="10"/>
      <c r="Y628" s="10"/>
      <c r="Z628" s="10"/>
    </row>
    <row r="629" spans="1:26" ht="12.75" customHeight="1">
      <c r="A629" s="10"/>
      <c r="B629" s="10"/>
      <c r="C629" s="58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59"/>
      <c r="V629" s="10"/>
      <c r="W629" s="10"/>
      <c r="X629" s="10"/>
      <c r="Y629" s="10"/>
      <c r="Z629" s="10"/>
    </row>
    <row r="630" spans="1:26" ht="12.75" customHeight="1">
      <c r="A630" s="10"/>
      <c r="B630" s="10"/>
      <c r="C630" s="58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59"/>
      <c r="V630" s="10"/>
      <c r="W630" s="10"/>
      <c r="X630" s="10"/>
      <c r="Y630" s="10"/>
      <c r="Z630" s="10"/>
    </row>
    <row r="631" spans="1:26" ht="12.75" customHeight="1">
      <c r="A631" s="10"/>
      <c r="B631" s="10"/>
      <c r="C631" s="58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59"/>
      <c r="V631" s="10"/>
      <c r="W631" s="10"/>
      <c r="X631" s="10"/>
      <c r="Y631" s="10"/>
      <c r="Z631" s="10"/>
    </row>
    <row r="632" spans="1:26" ht="12.75" customHeight="1">
      <c r="A632" s="10"/>
      <c r="B632" s="10"/>
      <c r="C632" s="58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59"/>
      <c r="V632" s="10"/>
      <c r="W632" s="10"/>
      <c r="X632" s="10"/>
      <c r="Y632" s="10"/>
      <c r="Z632" s="10"/>
    </row>
    <row r="633" spans="1:26" ht="12.75" customHeight="1">
      <c r="A633" s="10"/>
      <c r="B633" s="10"/>
      <c r="C633" s="58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59"/>
      <c r="V633" s="10"/>
      <c r="W633" s="10"/>
      <c r="X633" s="10"/>
      <c r="Y633" s="10"/>
      <c r="Z633" s="10"/>
    </row>
    <row r="634" spans="1:26" ht="12.75" customHeight="1">
      <c r="A634" s="10"/>
      <c r="B634" s="10"/>
      <c r="C634" s="58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59"/>
      <c r="V634" s="10"/>
      <c r="W634" s="10"/>
      <c r="X634" s="10"/>
      <c r="Y634" s="10"/>
      <c r="Z634" s="10"/>
    </row>
    <row r="635" spans="1:26" ht="12.75" customHeight="1">
      <c r="A635" s="10"/>
      <c r="B635" s="10"/>
      <c r="C635" s="58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59"/>
      <c r="V635" s="10"/>
      <c r="W635" s="10"/>
      <c r="X635" s="10"/>
      <c r="Y635" s="10"/>
      <c r="Z635" s="10"/>
    </row>
    <row r="636" spans="1:26" ht="12.75" customHeight="1">
      <c r="A636" s="10"/>
      <c r="B636" s="10"/>
      <c r="C636" s="58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59"/>
      <c r="V636" s="10"/>
      <c r="W636" s="10"/>
      <c r="X636" s="10"/>
      <c r="Y636" s="10"/>
      <c r="Z636" s="10"/>
    </row>
    <row r="637" spans="1:26" ht="12.75" customHeight="1">
      <c r="A637" s="10"/>
      <c r="B637" s="10"/>
      <c r="C637" s="58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59"/>
      <c r="V637" s="10"/>
      <c r="W637" s="10"/>
      <c r="X637" s="10"/>
      <c r="Y637" s="10"/>
      <c r="Z637" s="10"/>
    </row>
    <row r="638" spans="1:26" ht="12.75" customHeight="1">
      <c r="A638" s="10"/>
      <c r="B638" s="10"/>
      <c r="C638" s="58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59"/>
      <c r="V638" s="10"/>
      <c r="W638" s="10"/>
      <c r="X638" s="10"/>
      <c r="Y638" s="10"/>
      <c r="Z638" s="10"/>
    </row>
    <row r="639" spans="1:26" ht="12.75" customHeight="1">
      <c r="A639" s="10"/>
      <c r="B639" s="10"/>
      <c r="C639" s="58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59"/>
      <c r="V639" s="10"/>
      <c r="W639" s="10"/>
      <c r="X639" s="10"/>
      <c r="Y639" s="10"/>
      <c r="Z639" s="10"/>
    </row>
    <row r="640" spans="1:26" ht="12.75" customHeight="1">
      <c r="A640" s="10"/>
      <c r="B640" s="10"/>
      <c r="C640" s="58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59"/>
      <c r="V640" s="10"/>
      <c r="W640" s="10"/>
      <c r="X640" s="10"/>
      <c r="Y640" s="10"/>
      <c r="Z640" s="10"/>
    </row>
    <row r="641" spans="1:26" ht="12.75" customHeight="1">
      <c r="A641" s="10"/>
      <c r="B641" s="10"/>
      <c r="C641" s="58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59"/>
      <c r="V641" s="10"/>
      <c r="W641" s="10"/>
      <c r="X641" s="10"/>
      <c r="Y641" s="10"/>
      <c r="Z641" s="10"/>
    </row>
    <row r="642" spans="1:26" ht="12.75" customHeight="1">
      <c r="A642" s="10"/>
      <c r="B642" s="10"/>
      <c r="C642" s="58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59"/>
      <c r="V642" s="10"/>
      <c r="W642" s="10"/>
      <c r="X642" s="10"/>
      <c r="Y642" s="10"/>
      <c r="Z642" s="10"/>
    </row>
    <row r="643" spans="1:26" ht="12.75" customHeight="1">
      <c r="A643" s="10"/>
      <c r="B643" s="10"/>
      <c r="C643" s="58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59"/>
      <c r="V643" s="10"/>
      <c r="W643" s="10"/>
      <c r="X643" s="10"/>
      <c r="Y643" s="10"/>
      <c r="Z643" s="10"/>
    </row>
    <row r="644" spans="1:26" ht="12.75" customHeight="1">
      <c r="A644" s="10"/>
      <c r="B644" s="10"/>
      <c r="C644" s="58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59"/>
      <c r="V644" s="10"/>
      <c r="W644" s="10"/>
      <c r="X644" s="10"/>
      <c r="Y644" s="10"/>
      <c r="Z644" s="10"/>
    </row>
    <row r="645" spans="1:26" ht="12.75" customHeight="1">
      <c r="A645" s="10"/>
      <c r="B645" s="10"/>
      <c r="C645" s="58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59"/>
      <c r="V645" s="10"/>
      <c r="W645" s="10"/>
      <c r="X645" s="10"/>
      <c r="Y645" s="10"/>
      <c r="Z645" s="10"/>
    </row>
    <row r="646" spans="1:26" ht="12.75" customHeight="1">
      <c r="A646" s="10"/>
      <c r="B646" s="10"/>
      <c r="C646" s="58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59"/>
      <c r="V646" s="10"/>
      <c r="W646" s="10"/>
      <c r="X646" s="10"/>
      <c r="Y646" s="10"/>
      <c r="Z646" s="10"/>
    </row>
    <row r="647" spans="1:26" ht="12.75" customHeight="1">
      <c r="A647" s="10"/>
      <c r="B647" s="10"/>
      <c r="C647" s="58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59"/>
      <c r="V647" s="10"/>
      <c r="W647" s="10"/>
      <c r="X647" s="10"/>
      <c r="Y647" s="10"/>
      <c r="Z647" s="10"/>
    </row>
    <row r="648" spans="1:26" ht="12.75" customHeight="1">
      <c r="A648" s="10"/>
      <c r="B648" s="10"/>
      <c r="C648" s="58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59"/>
      <c r="V648" s="10"/>
      <c r="W648" s="10"/>
      <c r="X648" s="10"/>
      <c r="Y648" s="10"/>
      <c r="Z648" s="10"/>
    </row>
    <row r="649" spans="1:26" ht="12.75" customHeight="1">
      <c r="A649" s="10"/>
      <c r="B649" s="10"/>
      <c r="C649" s="58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59"/>
      <c r="V649" s="10"/>
      <c r="W649" s="10"/>
      <c r="X649" s="10"/>
      <c r="Y649" s="10"/>
      <c r="Z649" s="10"/>
    </row>
    <row r="650" spans="1:26" ht="12.75" customHeight="1">
      <c r="A650" s="10"/>
      <c r="B650" s="10"/>
      <c r="C650" s="58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59"/>
      <c r="V650" s="10"/>
      <c r="W650" s="10"/>
      <c r="X650" s="10"/>
      <c r="Y650" s="10"/>
      <c r="Z650" s="10"/>
    </row>
    <row r="651" spans="1:26" ht="12.75" customHeight="1">
      <c r="A651" s="10"/>
      <c r="B651" s="10"/>
      <c r="C651" s="58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59"/>
      <c r="V651" s="10"/>
      <c r="W651" s="10"/>
      <c r="X651" s="10"/>
      <c r="Y651" s="10"/>
      <c r="Z651" s="10"/>
    </row>
    <row r="652" spans="1:26" ht="12.75" customHeight="1">
      <c r="A652" s="10"/>
      <c r="B652" s="10"/>
      <c r="C652" s="58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59"/>
      <c r="V652" s="10"/>
      <c r="W652" s="10"/>
      <c r="X652" s="10"/>
      <c r="Y652" s="10"/>
      <c r="Z652" s="10"/>
    </row>
    <row r="653" spans="1:26" ht="12.75" customHeight="1">
      <c r="A653" s="10"/>
      <c r="B653" s="10"/>
      <c r="C653" s="58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59"/>
      <c r="V653" s="10"/>
      <c r="W653" s="10"/>
      <c r="X653" s="10"/>
      <c r="Y653" s="10"/>
      <c r="Z653" s="10"/>
    </row>
    <row r="654" spans="1:26" ht="12.75" customHeight="1">
      <c r="A654" s="10"/>
      <c r="B654" s="10"/>
      <c r="C654" s="58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59"/>
      <c r="V654" s="10"/>
      <c r="W654" s="10"/>
      <c r="X654" s="10"/>
      <c r="Y654" s="10"/>
      <c r="Z654" s="10"/>
    </row>
    <row r="655" spans="1:26" ht="12.75" customHeight="1">
      <c r="A655" s="10"/>
      <c r="B655" s="10"/>
      <c r="C655" s="58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59"/>
      <c r="V655" s="10"/>
      <c r="W655" s="10"/>
      <c r="X655" s="10"/>
      <c r="Y655" s="10"/>
      <c r="Z655" s="10"/>
    </row>
    <row r="656" spans="1:26" ht="12.75" customHeight="1">
      <c r="A656" s="10"/>
      <c r="B656" s="10"/>
      <c r="C656" s="58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59"/>
      <c r="V656" s="10"/>
      <c r="W656" s="10"/>
      <c r="X656" s="10"/>
      <c r="Y656" s="10"/>
      <c r="Z656" s="10"/>
    </row>
    <row r="657" spans="1:26" ht="12.75" customHeight="1">
      <c r="A657" s="10"/>
      <c r="B657" s="10"/>
      <c r="C657" s="58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59"/>
      <c r="V657" s="10"/>
      <c r="W657" s="10"/>
      <c r="X657" s="10"/>
      <c r="Y657" s="10"/>
      <c r="Z657" s="10"/>
    </row>
    <row r="658" spans="1:26" ht="12.75" customHeight="1">
      <c r="A658" s="10"/>
      <c r="B658" s="10"/>
      <c r="C658" s="58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59"/>
      <c r="V658" s="10"/>
      <c r="W658" s="10"/>
      <c r="X658" s="10"/>
      <c r="Y658" s="10"/>
      <c r="Z658" s="10"/>
    </row>
    <row r="659" spans="1:26" ht="12.75" customHeight="1">
      <c r="A659" s="10"/>
      <c r="B659" s="10"/>
      <c r="C659" s="58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59"/>
      <c r="V659" s="10"/>
      <c r="W659" s="10"/>
      <c r="X659" s="10"/>
      <c r="Y659" s="10"/>
      <c r="Z659" s="10"/>
    </row>
    <row r="660" spans="1:26" ht="12.75" customHeight="1">
      <c r="A660" s="10"/>
      <c r="B660" s="10"/>
      <c r="C660" s="58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59"/>
      <c r="V660" s="10"/>
      <c r="W660" s="10"/>
      <c r="X660" s="10"/>
      <c r="Y660" s="10"/>
      <c r="Z660" s="10"/>
    </row>
    <row r="661" spans="1:26" ht="12.75" customHeight="1">
      <c r="A661" s="10"/>
      <c r="B661" s="10"/>
      <c r="C661" s="58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59"/>
      <c r="V661" s="10"/>
      <c r="W661" s="10"/>
      <c r="X661" s="10"/>
      <c r="Y661" s="10"/>
      <c r="Z661" s="10"/>
    </row>
    <row r="662" spans="1:26" ht="12.75" customHeight="1">
      <c r="A662" s="10"/>
      <c r="B662" s="10"/>
      <c r="C662" s="58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59"/>
      <c r="V662" s="10"/>
      <c r="W662" s="10"/>
      <c r="X662" s="10"/>
      <c r="Y662" s="10"/>
      <c r="Z662" s="10"/>
    </row>
    <row r="663" spans="1:26" ht="12.75" customHeight="1">
      <c r="A663" s="10"/>
      <c r="B663" s="10"/>
      <c r="C663" s="58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59"/>
      <c r="V663" s="10"/>
      <c r="W663" s="10"/>
      <c r="X663" s="10"/>
      <c r="Y663" s="10"/>
      <c r="Z663" s="10"/>
    </row>
    <row r="664" spans="1:26" ht="12.75" customHeight="1">
      <c r="A664" s="10"/>
      <c r="B664" s="10"/>
      <c r="C664" s="58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59"/>
      <c r="V664" s="10"/>
      <c r="W664" s="10"/>
      <c r="X664" s="10"/>
      <c r="Y664" s="10"/>
      <c r="Z664" s="10"/>
    </row>
    <row r="665" spans="1:26" ht="12.75" customHeight="1">
      <c r="A665" s="10"/>
      <c r="B665" s="10"/>
      <c r="C665" s="58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59"/>
      <c r="V665" s="10"/>
      <c r="W665" s="10"/>
      <c r="X665" s="10"/>
      <c r="Y665" s="10"/>
      <c r="Z665" s="10"/>
    </row>
    <row r="666" spans="1:26" ht="12.75" customHeight="1">
      <c r="A666" s="10"/>
      <c r="B666" s="10"/>
      <c r="C666" s="58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59"/>
      <c r="V666" s="10"/>
      <c r="W666" s="10"/>
      <c r="X666" s="10"/>
      <c r="Y666" s="10"/>
      <c r="Z666" s="10"/>
    </row>
    <row r="667" spans="1:26" ht="12.75" customHeight="1">
      <c r="A667" s="10"/>
      <c r="B667" s="10"/>
      <c r="C667" s="58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59"/>
      <c r="V667" s="10"/>
      <c r="W667" s="10"/>
      <c r="X667" s="10"/>
      <c r="Y667" s="10"/>
      <c r="Z667" s="10"/>
    </row>
    <row r="668" spans="1:26" ht="12.75" customHeight="1">
      <c r="A668" s="10"/>
      <c r="B668" s="10"/>
      <c r="C668" s="58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59"/>
      <c r="V668" s="10"/>
      <c r="W668" s="10"/>
      <c r="X668" s="10"/>
      <c r="Y668" s="10"/>
      <c r="Z668" s="10"/>
    </row>
    <row r="669" spans="1:26" ht="12.75" customHeight="1">
      <c r="A669" s="10"/>
      <c r="B669" s="10"/>
      <c r="C669" s="58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59"/>
      <c r="V669" s="10"/>
      <c r="W669" s="10"/>
      <c r="X669" s="10"/>
      <c r="Y669" s="10"/>
      <c r="Z669" s="10"/>
    </row>
    <row r="670" spans="1:26" ht="12.75" customHeight="1">
      <c r="A670" s="10"/>
      <c r="B670" s="10"/>
      <c r="C670" s="58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59"/>
      <c r="V670" s="10"/>
      <c r="W670" s="10"/>
      <c r="X670" s="10"/>
      <c r="Y670" s="10"/>
      <c r="Z670" s="10"/>
    </row>
    <row r="671" spans="1:26" ht="12.75" customHeight="1">
      <c r="A671" s="10"/>
      <c r="B671" s="10"/>
      <c r="C671" s="58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59"/>
      <c r="V671" s="10"/>
      <c r="W671" s="10"/>
      <c r="X671" s="10"/>
      <c r="Y671" s="10"/>
      <c r="Z671" s="10"/>
    </row>
    <row r="672" spans="1:26" ht="12.75" customHeight="1">
      <c r="A672" s="10"/>
      <c r="B672" s="10"/>
      <c r="C672" s="58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59"/>
      <c r="V672" s="10"/>
      <c r="W672" s="10"/>
      <c r="X672" s="10"/>
      <c r="Y672" s="10"/>
      <c r="Z672" s="10"/>
    </row>
    <row r="673" spans="1:26" ht="12.75" customHeight="1">
      <c r="A673" s="10"/>
      <c r="B673" s="10"/>
      <c r="C673" s="58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59"/>
      <c r="V673" s="10"/>
      <c r="W673" s="10"/>
      <c r="X673" s="10"/>
      <c r="Y673" s="10"/>
      <c r="Z673" s="10"/>
    </row>
    <row r="674" spans="1:26" ht="12.75" customHeight="1">
      <c r="A674" s="10"/>
      <c r="B674" s="10"/>
      <c r="C674" s="58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59"/>
      <c r="V674" s="10"/>
      <c r="W674" s="10"/>
      <c r="X674" s="10"/>
      <c r="Y674" s="10"/>
      <c r="Z674" s="10"/>
    </row>
    <row r="675" spans="1:26" ht="12.75" customHeight="1">
      <c r="A675" s="10"/>
      <c r="B675" s="10"/>
      <c r="C675" s="58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59"/>
      <c r="V675" s="10"/>
      <c r="W675" s="10"/>
      <c r="X675" s="10"/>
      <c r="Y675" s="10"/>
      <c r="Z675" s="10"/>
    </row>
    <row r="676" spans="1:26" ht="12.75" customHeight="1">
      <c r="A676" s="10"/>
      <c r="B676" s="10"/>
      <c r="C676" s="58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59"/>
      <c r="V676" s="10"/>
      <c r="W676" s="10"/>
      <c r="X676" s="10"/>
      <c r="Y676" s="10"/>
      <c r="Z676" s="10"/>
    </row>
    <row r="677" spans="1:26" ht="12.75" customHeight="1">
      <c r="A677" s="10"/>
      <c r="B677" s="10"/>
      <c r="C677" s="58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59"/>
      <c r="V677" s="10"/>
      <c r="W677" s="10"/>
      <c r="X677" s="10"/>
      <c r="Y677" s="10"/>
      <c r="Z677" s="10"/>
    </row>
    <row r="678" spans="1:26" ht="12.75" customHeight="1">
      <c r="A678" s="10"/>
      <c r="B678" s="10"/>
      <c r="C678" s="58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59"/>
      <c r="V678" s="10"/>
      <c r="W678" s="10"/>
      <c r="X678" s="10"/>
      <c r="Y678" s="10"/>
      <c r="Z678" s="10"/>
    </row>
    <row r="679" spans="1:26" ht="12.75" customHeight="1">
      <c r="A679" s="10"/>
      <c r="B679" s="10"/>
      <c r="C679" s="58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59"/>
      <c r="V679" s="10"/>
      <c r="W679" s="10"/>
      <c r="X679" s="10"/>
      <c r="Y679" s="10"/>
      <c r="Z679" s="10"/>
    </row>
    <row r="680" spans="1:26" ht="12.75" customHeight="1">
      <c r="A680" s="10"/>
      <c r="B680" s="10"/>
      <c r="C680" s="58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59"/>
      <c r="V680" s="10"/>
      <c r="W680" s="10"/>
      <c r="X680" s="10"/>
      <c r="Y680" s="10"/>
      <c r="Z680" s="10"/>
    </row>
    <row r="681" spans="1:26" ht="12.75" customHeight="1">
      <c r="A681" s="10"/>
      <c r="B681" s="10"/>
      <c r="C681" s="58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59"/>
      <c r="V681" s="10"/>
      <c r="W681" s="10"/>
      <c r="X681" s="10"/>
      <c r="Y681" s="10"/>
      <c r="Z681" s="10"/>
    </row>
    <row r="682" spans="1:26" ht="12.75" customHeight="1">
      <c r="A682" s="10"/>
      <c r="B682" s="10"/>
      <c r="C682" s="58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59"/>
      <c r="V682" s="10"/>
      <c r="W682" s="10"/>
      <c r="X682" s="10"/>
      <c r="Y682" s="10"/>
      <c r="Z682" s="10"/>
    </row>
    <row r="683" spans="1:26" ht="12.75" customHeight="1">
      <c r="A683" s="10"/>
      <c r="B683" s="10"/>
      <c r="C683" s="58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59"/>
      <c r="V683" s="10"/>
      <c r="W683" s="10"/>
      <c r="X683" s="10"/>
      <c r="Y683" s="10"/>
      <c r="Z683" s="10"/>
    </row>
    <row r="684" spans="1:26" ht="12.75" customHeight="1">
      <c r="A684" s="10"/>
      <c r="B684" s="10"/>
      <c r="C684" s="58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59"/>
      <c r="V684" s="10"/>
      <c r="W684" s="10"/>
      <c r="X684" s="10"/>
      <c r="Y684" s="10"/>
      <c r="Z684" s="10"/>
    </row>
    <row r="685" spans="1:26" ht="12.75" customHeight="1">
      <c r="A685" s="10"/>
      <c r="B685" s="10"/>
      <c r="C685" s="58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59"/>
      <c r="V685" s="10"/>
      <c r="W685" s="10"/>
      <c r="X685" s="10"/>
      <c r="Y685" s="10"/>
      <c r="Z685" s="10"/>
    </row>
    <row r="686" spans="1:26" ht="12.75" customHeight="1">
      <c r="A686" s="10"/>
      <c r="B686" s="10"/>
      <c r="C686" s="58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59"/>
      <c r="V686" s="10"/>
      <c r="W686" s="10"/>
      <c r="X686" s="10"/>
      <c r="Y686" s="10"/>
      <c r="Z686" s="10"/>
    </row>
    <row r="687" spans="1:26" ht="12.75" customHeight="1">
      <c r="A687" s="10"/>
      <c r="B687" s="10"/>
      <c r="C687" s="58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59"/>
      <c r="V687" s="10"/>
      <c r="W687" s="10"/>
      <c r="X687" s="10"/>
      <c r="Y687" s="10"/>
      <c r="Z687" s="10"/>
    </row>
    <row r="688" spans="1:26" ht="12.75" customHeight="1">
      <c r="A688" s="10"/>
      <c r="B688" s="10"/>
      <c r="C688" s="58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59"/>
      <c r="V688" s="10"/>
      <c r="W688" s="10"/>
      <c r="X688" s="10"/>
      <c r="Y688" s="10"/>
      <c r="Z688" s="10"/>
    </row>
    <row r="689" spans="1:26" ht="12.75" customHeight="1">
      <c r="A689" s="10"/>
      <c r="B689" s="10"/>
      <c r="C689" s="58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59"/>
      <c r="V689" s="10"/>
      <c r="W689" s="10"/>
      <c r="X689" s="10"/>
      <c r="Y689" s="10"/>
      <c r="Z689" s="10"/>
    </row>
    <row r="690" spans="1:26" ht="12.75" customHeight="1">
      <c r="A690" s="10"/>
      <c r="B690" s="10"/>
      <c r="C690" s="58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59"/>
      <c r="V690" s="10"/>
      <c r="W690" s="10"/>
      <c r="X690" s="10"/>
      <c r="Y690" s="10"/>
      <c r="Z690" s="10"/>
    </row>
    <row r="691" spans="1:26" ht="12.75" customHeight="1">
      <c r="A691" s="10"/>
      <c r="B691" s="10"/>
      <c r="C691" s="58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59"/>
      <c r="V691" s="10"/>
      <c r="W691" s="10"/>
      <c r="X691" s="10"/>
      <c r="Y691" s="10"/>
      <c r="Z691" s="10"/>
    </row>
    <row r="692" spans="1:26" ht="12.75" customHeight="1">
      <c r="A692" s="10"/>
      <c r="B692" s="10"/>
      <c r="C692" s="58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59"/>
      <c r="V692" s="10"/>
      <c r="W692" s="10"/>
      <c r="X692" s="10"/>
      <c r="Y692" s="10"/>
      <c r="Z692" s="10"/>
    </row>
    <row r="693" spans="1:26" ht="12.75" customHeight="1">
      <c r="A693" s="10"/>
      <c r="B693" s="10"/>
      <c r="C693" s="58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59"/>
      <c r="V693" s="10"/>
      <c r="W693" s="10"/>
      <c r="X693" s="10"/>
      <c r="Y693" s="10"/>
      <c r="Z693" s="10"/>
    </row>
    <row r="694" spans="1:26" ht="12.75" customHeight="1">
      <c r="A694" s="10"/>
      <c r="B694" s="10"/>
      <c r="C694" s="58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59"/>
      <c r="V694" s="10"/>
      <c r="W694" s="10"/>
      <c r="X694" s="10"/>
      <c r="Y694" s="10"/>
      <c r="Z694" s="10"/>
    </row>
    <row r="695" spans="1:26" ht="12.75" customHeight="1">
      <c r="A695" s="10"/>
      <c r="B695" s="10"/>
      <c r="C695" s="58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59"/>
      <c r="V695" s="10"/>
      <c r="W695" s="10"/>
      <c r="X695" s="10"/>
      <c r="Y695" s="10"/>
      <c r="Z695" s="10"/>
    </row>
    <row r="696" spans="1:26" ht="12.75" customHeight="1">
      <c r="A696" s="10"/>
      <c r="B696" s="10"/>
      <c r="C696" s="58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59"/>
      <c r="V696" s="10"/>
      <c r="W696" s="10"/>
      <c r="X696" s="10"/>
      <c r="Y696" s="10"/>
      <c r="Z696" s="10"/>
    </row>
    <row r="697" spans="1:26" ht="12.75" customHeight="1">
      <c r="A697" s="10"/>
      <c r="B697" s="10"/>
      <c r="C697" s="58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59"/>
      <c r="V697" s="10"/>
      <c r="W697" s="10"/>
      <c r="X697" s="10"/>
      <c r="Y697" s="10"/>
      <c r="Z697" s="10"/>
    </row>
    <row r="698" spans="1:26" ht="12.75" customHeight="1">
      <c r="A698" s="10"/>
      <c r="B698" s="10"/>
      <c r="C698" s="58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59"/>
      <c r="V698" s="10"/>
      <c r="W698" s="10"/>
      <c r="X698" s="10"/>
      <c r="Y698" s="10"/>
      <c r="Z698" s="10"/>
    </row>
    <row r="699" spans="1:26" ht="12.75" customHeight="1">
      <c r="A699" s="10"/>
      <c r="B699" s="10"/>
      <c r="C699" s="58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59"/>
      <c r="V699" s="10"/>
      <c r="W699" s="10"/>
      <c r="X699" s="10"/>
      <c r="Y699" s="10"/>
      <c r="Z699" s="10"/>
    </row>
    <row r="700" spans="1:26" ht="12.75" customHeight="1">
      <c r="A700" s="10"/>
      <c r="B700" s="10"/>
      <c r="C700" s="58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59"/>
      <c r="V700" s="10"/>
      <c r="W700" s="10"/>
      <c r="X700" s="10"/>
      <c r="Y700" s="10"/>
      <c r="Z700" s="10"/>
    </row>
    <row r="701" spans="1:26" ht="12.75" customHeight="1">
      <c r="A701" s="10"/>
      <c r="B701" s="10"/>
      <c r="C701" s="58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59"/>
      <c r="V701" s="10"/>
      <c r="W701" s="10"/>
      <c r="X701" s="10"/>
      <c r="Y701" s="10"/>
      <c r="Z701" s="10"/>
    </row>
    <row r="702" spans="1:26" ht="12.75" customHeight="1">
      <c r="A702" s="10"/>
      <c r="B702" s="10"/>
      <c r="C702" s="58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59"/>
      <c r="V702" s="10"/>
      <c r="W702" s="10"/>
      <c r="X702" s="10"/>
      <c r="Y702" s="10"/>
      <c r="Z702" s="10"/>
    </row>
    <row r="703" spans="1:26" ht="12.75" customHeight="1">
      <c r="A703" s="10"/>
      <c r="B703" s="10"/>
      <c r="C703" s="58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59"/>
      <c r="V703" s="10"/>
      <c r="W703" s="10"/>
      <c r="X703" s="10"/>
      <c r="Y703" s="10"/>
      <c r="Z703" s="10"/>
    </row>
    <row r="704" spans="1:26" ht="12.75" customHeight="1">
      <c r="A704" s="10"/>
      <c r="B704" s="10"/>
      <c r="C704" s="58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59"/>
      <c r="V704" s="10"/>
      <c r="W704" s="10"/>
      <c r="X704" s="10"/>
      <c r="Y704" s="10"/>
      <c r="Z704" s="10"/>
    </row>
    <row r="705" spans="1:26" ht="12.75" customHeight="1">
      <c r="A705" s="10"/>
      <c r="B705" s="10"/>
      <c r="C705" s="58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59"/>
      <c r="V705" s="10"/>
      <c r="W705" s="10"/>
      <c r="X705" s="10"/>
      <c r="Y705" s="10"/>
      <c r="Z705" s="10"/>
    </row>
    <row r="706" spans="1:26" ht="12.75" customHeight="1">
      <c r="A706" s="10"/>
      <c r="B706" s="10"/>
      <c r="C706" s="58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59"/>
      <c r="V706" s="10"/>
      <c r="W706" s="10"/>
      <c r="X706" s="10"/>
      <c r="Y706" s="10"/>
      <c r="Z706" s="10"/>
    </row>
    <row r="707" spans="1:26" ht="12.75" customHeight="1">
      <c r="A707" s="10"/>
      <c r="B707" s="10"/>
      <c r="C707" s="58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59"/>
      <c r="V707" s="10"/>
      <c r="W707" s="10"/>
      <c r="X707" s="10"/>
      <c r="Y707" s="10"/>
      <c r="Z707" s="10"/>
    </row>
    <row r="708" spans="1:26" ht="12.75" customHeight="1">
      <c r="A708" s="10"/>
      <c r="B708" s="10"/>
      <c r="C708" s="58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59"/>
      <c r="V708" s="10"/>
      <c r="W708" s="10"/>
      <c r="X708" s="10"/>
      <c r="Y708" s="10"/>
      <c r="Z708" s="10"/>
    </row>
    <row r="709" spans="1:26" ht="12.75" customHeight="1">
      <c r="A709" s="10"/>
      <c r="B709" s="10"/>
      <c r="C709" s="58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59"/>
      <c r="V709" s="10"/>
      <c r="W709" s="10"/>
      <c r="X709" s="10"/>
      <c r="Y709" s="10"/>
      <c r="Z709" s="10"/>
    </row>
    <row r="710" spans="1:26" ht="12.75" customHeight="1">
      <c r="A710" s="10"/>
      <c r="B710" s="10"/>
      <c r="C710" s="58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59"/>
      <c r="V710" s="10"/>
      <c r="W710" s="10"/>
      <c r="X710" s="10"/>
      <c r="Y710" s="10"/>
      <c r="Z710" s="10"/>
    </row>
    <row r="711" spans="1:26" ht="12.75" customHeight="1">
      <c r="A711" s="10"/>
      <c r="B711" s="10"/>
      <c r="C711" s="58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59"/>
      <c r="V711" s="10"/>
      <c r="W711" s="10"/>
      <c r="X711" s="10"/>
      <c r="Y711" s="10"/>
      <c r="Z711" s="10"/>
    </row>
    <row r="712" spans="1:26" ht="12.75" customHeight="1">
      <c r="A712" s="10"/>
      <c r="B712" s="10"/>
      <c r="C712" s="58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59"/>
      <c r="V712" s="10"/>
      <c r="W712" s="10"/>
      <c r="X712" s="10"/>
      <c r="Y712" s="10"/>
      <c r="Z712" s="10"/>
    </row>
    <row r="713" spans="1:26" ht="12.75" customHeight="1">
      <c r="A713" s="10"/>
      <c r="B713" s="10"/>
      <c r="C713" s="58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59"/>
      <c r="V713" s="10"/>
      <c r="W713" s="10"/>
      <c r="X713" s="10"/>
      <c r="Y713" s="10"/>
      <c r="Z713" s="10"/>
    </row>
    <row r="714" spans="1:26" ht="12.75" customHeight="1">
      <c r="A714" s="10"/>
      <c r="B714" s="10"/>
      <c r="C714" s="58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59"/>
      <c r="V714" s="10"/>
      <c r="W714" s="10"/>
      <c r="X714" s="10"/>
      <c r="Y714" s="10"/>
      <c r="Z714" s="10"/>
    </row>
    <row r="715" spans="1:26" ht="12.75" customHeight="1">
      <c r="A715" s="10"/>
      <c r="B715" s="10"/>
      <c r="C715" s="58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59"/>
      <c r="V715" s="10"/>
      <c r="W715" s="10"/>
      <c r="X715" s="10"/>
      <c r="Y715" s="10"/>
      <c r="Z715" s="10"/>
    </row>
    <row r="716" spans="1:26" ht="12.75" customHeight="1">
      <c r="A716" s="10"/>
      <c r="B716" s="10"/>
      <c r="C716" s="58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59"/>
      <c r="V716" s="10"/>
      <c r="W716" s="10"/>
      <c r="X716" s="10"/>
      <c r="Y716" s="10"/>
      <c r="Z716" s="10"/>
    </row>
    <row r="717" spans="1:26" ht="12.75" customHeight="1">
      <c r="A717" s="10"/>
      <c r="B717" s="10"/>
      <c r="C717" s="58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59"/>
      <c r="V717" s="10"/>
      <c r="W717" s="10"/>
      <c r="X717" s="10"/>
      <c r="Y717" s="10"/>
      <c r="Z717" s="10"/>
    </row>
    <row r="718" spans="1:26" ht="12.75" customHeight="1">
      <c r="A718" s="10"/>
      <c r="B718" s="10"/>
      <c r="C718" s="58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59"/>
      <c r="V718" s="10"/>
      <c r="W718" s="10"/>
      <c r="X718" s="10"/>
      <c r="Y718" s="10"/>
      <c r="Z718" s="10"/>
    </row>
    <row r="719" spans="1:26" ht="12.75" customHeight="1">
      <c r="A719" s="10"/>
      <c r="B719" s="10"/>
      <c r="C719" s="58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59"/>
      <c r="V719" s="10"/>
      <c r="W719" s="10"/>
      <c r="X719" s="10"/>
      <c r="Y719" s="10"/>
      <c r="Z719" s="10"/>
    </row>
    <row r="720" spans="1:26" ht="12.75" customHeight="1">
      <c r="A720" s="10"/>
      <c r="B720" s="10"/>
      <c r="C720" s="58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59"/>
      <c r="V720" s="10"/>
      <c r="W720" s="10"/>
      <c r="X720" s="10"/>
      <c r="Y720" s="10"/>
      <c r="Z720" s="10"/>
    </row>
    <row r="721" spans="1:26" ht="12.75" customHeight="1">
      <c r="A721" s="10"/>
      <c r="B721" s="10"/>
      <c r="C721" s="58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59"/>
      <c r="V721" s="10"/>
      <c r="W721" s="10"/>
      <c r="X721" s="10"/>
      <c r="Y721" s="10"/>
      <c r="Z721" s="10"/>
    </row>
    <row r="722" spans="1:26" ht="12.75" customHeight="1">
      <c r="A722" s="10"/>
      <c r="B722" s="10"/>
      <c r="C722" s="58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59"/>
      <c r="V722" s="10"/>
      <c r="W722" s="10"/>
      <c r="X722" s="10"/>
      <c r="Y722" s="10"/>
      <c r="Z722" s="10"/>
    </row>
    <row r="723" spans="1:26" ht="12.75" customHeight="1">
      <c r="A723" s="10"/>
      <c r="B723" s="10"/>
      <c r="C723" s="58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59"/>
      <c r="V723" s="10"/>
      <c r="W723" s="10"/>
      <c r="X723" s="10"/>
      <c r="Y723" s="10"/>
      <c r="Z723" s="10"/>
    </row>
    <row r="724" spans="1:26" ht="12.75" customHeight="1">
      <c r="A724" s="10"/>
      <c r="B724" s="10"/>
      <c r="C724" s="58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59"/>
      <c r="V724" s="10"/>
      <c r="W724" s="10"/>
      <c r="X724" s="10"/>
      <c r="Y724" s="10"/>
      <c r="Z724" s="10"/>
    </row>
    <row r="725" spans="1:26" ht="12.75" customHeight="1">
      <c r="A725" s="10"/>
      <c r="B725" s="10"/>
      <c r="C725" s="58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59"/>
      <c r="V725" s="10"/>
      <c r="W725" s="10"/>
      <c r="X725" s="10"/>
      <c r="Y725" s="10"/>
      <c r="Z725" s="10"/>
    </row>
    <row r="726" spans="1:26" ht="12.75" customHeight="1">
      <c r="A726" s="10"/>
      <c r="B726" s="10"/>
      <c r="C726" s="58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59"/>
      <c r="V726" s="10"/>
      <c r="W726" s="10"/>
      <c r="X726" s="10"/>
      <c r="Y726" s="10"/>
      <c r="Z726" s="10"/>
    </row>
    <row r="727" spans="1:26" ht="12.75" customHeight="1">
      <c r="A727" s="10"/>
      <c r="B727" s="10"/>
      <c r="C727" s="58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59"/>
      <c r="V727" s="10"/>
      <c r="W727" s="10"/>
      <c r="X727" s="10"/>
      <c r="Y727" s="10"/>
      <c r="Z727" s="10"/>
    </row>
    <row r="728" spans="1:26" ht="12.75" customHeight="1">
      <c r="A728" s="10"/>
      <c r="B728" s="10"/>
      <c r="C728" s="58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59"/>
      <c r="V728" s="10"/>
      <c r="W728" s="10"/>
      <c r="X728" s="10"/>
      <c r="Y728" s="10"/>
      <c r="Z728" s="10"/>
    </row>
    <row r="729" spans="1:26" ht="12.75" customHeight="1">
      <c r="A729" s="10"/>
      <c r="B729" s="10"/>
      <c r="C729" s="58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59"/>
      <c r="V729" s="10"/>
      <c r="W729" s="10"/>
      <c r="X729" s="10"/>
      <c r="Y729" s="10"/>
      <c r="Z729" s="10"/>
    </row>
    <row r="730" spans="1:26" ht="12.75" customHeight="1">
      <c r="A730" s="10"/>
      <c r="B730" s="10"/>
      <c r="C730" s="58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59"/>
      <c r="V730" s="10"/>
      <c r="W730" s="10"/>
      <c r="X730" s="10"/>
      <c r="Y730" s="10"/>
      <c r="Z730" s="10"/>
    </row>
    <row r="731" spans="1:26" ht="12.75" customHeight="1">
      <c r="A731" s="10"/>
      <c r="B731" s="10"/>
      <c r="C731" s="58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59"/>
      <c r="V731" s="10"/>
      <c r="W731" s="10"/>
      <c r="X731" s="10"/>
      <c r="Y731" s="10"/>
      <c r="Z731" s="10"/>
    </row>
    <row r="732" spans="1:26" ht="12.75" customHeight="1">
      <c r="A732" s="10"/>
      <c r="B732" s="10"/>
      <c r="C732" s="58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59"/>
      <c r="V732" s="10"/>
      <c r="W732" s="10"/>
      <c r="X732" s="10"/>
      <c r="Y732" s="10"/>
      <c r="Z732" s="10"/>
    </row>
    <row r="733" spans="1:26" ht="12.75" customHeight="1">
      <c r="A733" s="10"/>
      <c r="B733" s="10"/>
      <c r="C733" s="58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59"/>
      <c r="V733" s="10"/>
      <c r="W733" s="10"/>
      <c r="X733" s="10"/>
      <c r="Y733" s="10"/>
      <c r="Z733" s="10"/>
    </row>
    <row r="734" spans="1:26" ht="12.75" customHeight="1">
      <c r="A734" s="10"/>
      <c r="B734" s="10"/>
      <c r="C734" s="58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59"/>
      <c r="V734" s="10"/>
      <c r="W734" s="10"/>
      <c r="X734" s="10"/>
      <c r="Y734" s="10"/>
      <c r="Z734" s="10"/>
    </row>
    <row r="735" spans="1:26" ht="12.75" customHeight="1">
      <c r="A735" s="10"/>
      <c r="B735" s="10"/>
      <c r="C735" s="58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59"/>
      <c r="V735" s="10"/>
      <c r="W735" s="10"/>
      <c r="X735" s="10"/>
      <c r="Y735" s="10"/>
      <c r="Z735" s="10"/>
    </row>
    <row r="736" spans="1:26" ht="12.75" customHeight="1">
      <c r="A736" s="10"/>
      <c r="B736" s="10"/>
      <c r="C736" s="58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59"/>
      <c r="V736" s="10"/>
      <c r="W736" s="10"/>
      <c r="X736" s="10"/>
      <c r="Y736" s="10"/>
      <c r="Z736" s="10"/>
    </row>
    <row r="737" spans="1:26" ht="12.75" customHeight="1">
      <c r="A737" s="10"/>
      <c r="B737" s="10"/>
      <c r="C737" s="58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59"/>
      <c r="V737" s="10"/>
      <c r="W737" s="10"/>
      <c r="X737" s="10"/>
      <c r="Y737" s="10"/>
      <c r="Z737" s="10"/>
    </row>
    <row r="738" spans="1:26" ht="12.75" customHeight="1">
      <c r="A738" s="10"/>
      <c r="B738" s="10"/>
      <c r="C738" s="58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59"/>
      <c r="V738" s="10"/>
      <c r="W738" s="10"/>
      <c r="X738" s="10"/>
      <c r="Y738" s="10"/>
      <c r="Z738" s="10"/>
    </row>
    <row r="739" spans="1:26" ht="12.75" customHeight="1">
      <c r="A739" s="10"/>
      <c r="B739" s="10"/>
      <c r="C739" s="58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59"/>
      <c r="V739" s="10"/>
      <c r="W739" s="10"/>
      <c r="X739" s="10"/>
      <c r="Y739" s="10"/>
      <c r="Z739" s="10"/>
    </row>
    <row r="740" spans="1:26" ht="12.75" customHeight="1">
      <c r="A740" s="10"/>
      <c r="B740" s="10"/>
      <c r="C740" s="58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59"/>
      <c r="V740" s="10"/>
      <c r="W740" s="10"/>
      <c r="X740" s="10"/>
      <c r="Y740" s="10"/>
      <c r="Z740" s="10"/>
    </row>
    <row r="741" spans="1:26" ht="12.75" customHeight="1">
      <c r="A741" s="10"/>
      <c r="B741" s="10"/>
      <c r="C741" s="58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59"/>
      <c r="V741" s="10"/>
      <c r="W741" s="10"/>
      <c r="X741" s="10"/>
      <c r="Y741" s="10"/>
      <c r="Z741" s="10"/>
    </row>
    <row r="742" spans="1:26" ht="12.75" customHeight="1">
      <c r="A742" s="10"/>
      <c r="B742" s="10"/>
      <c r="C742" s="58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59"/>
      <c r="V742" s="10"/>
      <c r="W742" s="10"/>
      <c r="X742" s="10"/>
      <c r="Y742" s="10"/>
      <c r="Z742" s="10"/>
    </row>
    <row r="743" spans="1:26" ht="12.75" customHeight="1">
      <c r="A743" s="10"/>
      <c r="B743" s="10"/>
      <c r="C743" s="58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59"/>
      <c r="V743" s="10"/>
      <c r="W743" s="10"/>
      <c r="X743" s="10"/>
      <c r="Y743" s="10"/>
      <c r="Z743" s="10"/>
    </row>
    <row r="744" spans="1:26" ht="12.75" customHeight="1">
      <c r="A744" s="10"/>
      <c r="B744" s="10"/>
      <c r="C744" s="58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59"/>
      <c r="V744" s="10"/>
      <c r="W744" s="10"/>
      <c r="X744" s="10"/>
      <c r="Y744" s="10"/>
      <c r="Z744" s="10"/>
    </row>
    <row r="745" spans="1:26" ht="12.75" customHeight="1">
      <c r="A745" s="10"/>
      <c r="B745" s="10"/>
      <c r="C745" s="58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59"/>
      <c r="V745" s="10"/>
      <c r="W745" s="10"/>
      <c r="X745" s="10"/>
      <c r="Y745" s="10"/>
      <c r="Z745" s="10"/>
    </row>
    <row r="746" spans="1:26" ht="12.75" customHeight="1">
      <c r="A746" s="10"/>
      <c r="B746" s="10"/>
      <c r="C746" s="58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59"/>
      <c r="V746" s="10"/>
      <c r="W746" s="10"/>
      <c r="X746" s="10"/>
      <c r="Y746" s="10"/>
      <c r="Z746" s="10"/>
    </row>
    <row r="747" spans="1:26" ht="12.75" customHeight="1">
      <c r="A747" s="10"/>
      <c r="B747" s="10"/>
      <c r="C747" s="58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59"/>
      <c r="V747" s="10"/>
      <c r="W747" s="10"/>
      <c r="X747" s="10"/>
      <c r="Y747" s="10"/>
      <c r="Z747" s="10"/>
    </row>
    <row r="748" spans="1:26" ht="12.75" customHeight="1">
      <c r="A748" s="10"/>
      <c r="B748" s="10"/>
      <c r="C748" s="58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59"/>
      <c r="V748" s="10"/>
      <c r="W748" s="10"/>
      <c r="X748" s="10"/>
      <c r="Y748" s="10"/>
      <c r="Z748" s="10"/>
    </row>
    <row r="749" spans="1:26" ht="12.75" customHeight="1">
      <c r="A749" s="10"/>
      <c r="B749" s="10"/>
      <c r="C749" s="58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59"/>
      <c r="V749" s="10"/>
      <c r="W749" s="10"/>
      <c r="X749" s="10"/>
      <c r="Y749" s="10"/>
      <c r="Z749" s="10"/>
    </row>
    <row r="750" spans="1:26" ht="12.75" customHeight="1">
      <c r="A750" s="10"/>
      <c r="B750" s="10"/>
      <c r="C750" s="58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59"/>
      <c r="V750" s="10"/>
      <c r="W750" s="10"/>
      <c r="X750" s="10"/>
      <c r="Y750" s="10"/>
      <c r="Z750" s="10"/>
    </row>
    <row r="751" spans="1:26" ht="12.75" customHeight="1">
      <c r="A751" s="10"/>
      <c r="B751" s="10"/>
      <c r="C751" s="58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59"/>
      <c r="V751" s="10"/>
      <c r="W751" s="10"/>
      <c r="X751" s="10"/>
      <c r="Y751" s="10"/>
      <c r="Z751" s="10"/>
    </row>
    <row r="752" spans="1:26" ht="12.75" customHeight="1">
      <c r="A752" s="10"/>
      <c r="B752" s="10"/>
      <c r="C752" s="58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59"/>
      <c r="V752" s="10"/>
      <c r="W752" s="10"/>
      <c r="X752" s="10"/>
      <c r="Y752" s="10"/>
      <c r="Z752" s="10"/>
    </row>
    <row r="753" spans="1:26" ht="12.75" customHeight="1">
      <c r="A753" s="10"/>
      <c r="B753" s="10"/>
      <c r="C753" s="58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59"/>
      <c r="V753" s="10"/>
      <c r="W753" s="10"/>
      <c r="X753" s="10"/>
      <c r="Y753" s="10"/>
      <c r="Z753" s="10"/>
    </row>
    <row r="754" spans="1:26" ht="12.75" customHeight="1">
      <c r="A754" s="10"/>
      <c r="B754" s="10"/>
      <c r="C754" s="58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59"/>
      <c r="V754" s="10"/>
      <c r="W754" s="10"/>
      <c r="X754" s="10"/>
      <c r="Y754" s="10"/>
      <c r="Z754" s="10"/>
    </row>
    <row r="755" spans="1:26" ht="12.75" customHeight="1">
      <c r="A755" s="10"/>
      <c r="B755" s="10"/>
      <c r="C755" s="58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59"/>
      <c r="V755" s="10"/>
      <c r="W755" s="10"/>
      <c r="X755" s="10"/>
      <c r="Y755" s="10"/>
      <c r="Z755" s="10"/>
    </row>
    <row r="756" spans="1:26" ht="12.75" customHeight="1">
      <c r="A756" s="10"/>
      <c r="B756" s="10"/>
      <c r="C756" s="58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59"/>
      <c r="V756" s="10"/>
      <c r="W756" s="10"/>
      <c r="X756" s="10"/>
      <c r="Y756" s="10"/>
      <c r="Z756" s="10"/>
    </row>
    <row r="757" spans="1:26" ht="12.75" customHeight="1">
      <c r="A757" s="10"/>
      <c r="B757" s="10"/>
      <c r="C757" s="58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59"/>
      <c r="V757" s="10"/>
      <c r="W757" s="10"/>
      <c r="X757" s="10"/>
      <c r="Y757" s="10"/>
      <c r="Z757" s="10"/>
    </row>
    <row r="758" spans="1:26" ht="12.75" customHeight="1">
      <c r="A758" s="10"/>
      <c r="B758" s="10"/>
      <c r="C758" s="58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59"/>
      <c r="V758" s="10"/>
      <c r="W758" s="10"/>
      <c r="X758" s="10"/>
      <c r="Y758" s="10"/>
      <c r="Z758" s="10"/>
    </row>
    <row r="759" spans="1:26" ht="12.75" customHeight="1">
      <c r="A759" s="10"/>
      <c r="B759" s="10"/>
      <c r="C759" s="58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59"/>
      <c r="V759" s="10"/>
      <c r="W759" s="10"/>
      <c r="X759" s="10"/>
      <c r="Y759" s="10"/>
      <c r="Z759" s="10"/>
    </row>
    <row r="760" spans="1:26" ht="12.75" customHeight="1">
      <c r="A760" s="10"/>
      <c r="B760" s="10"/>
      <c r="C760" s="58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59"/>
      <c r="V760" s="10"/>
      <c r="W760" s="10"/>
      <c r="X760" s="10"/>
      <c r="Y760" s="10"/>
      <c r="Z760" s="10"/>
    </row>
    <row r="761" spans="1:26" ht="12.75" customHeight="1">
      <c r="A761" s="10"/>
      <c r="B761" s="10"/>
      <c r="C761" s="58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59"/>
      <c r="V761" s="10"/>
      <c r="W761" s="10"/>
      <c r="X761" s="10"/>
      <c r="Y761" s="10"/>
      <c r="Z761" s="10"/>
    </row>
    <row r="762" spans="1:26" ht="12.75" customHeight="1">
      <c r="A762" s="10"/>
      <c r="B762" s="10"/>
      <c r="C762" s="58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59"/>
      <c r="V762" s="10"/>
      <c r="W762" s="10"/>
      <c r="X762" s="10"/>
      <c r="Y762" s="10"/>
      <c r="Z762" s="10"/>
    </row>
    <row r="763" spans="1:26" ht="12.75" customHeight="1">
      <c r="A763" s="10"/>
      <c r="B763" s="10"/>
      <c r="C763" s="58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59"/>
      <c r="V763" s="10"/>
      <c r="W763" s="10"/>
      <c r="X763" s="10"/>
      <c r="Y763" s="10"/>
      <c r="Z763" s="10"/>
    </row>
    <row r="764" spans="1:26" ht="12.75" customHeight="1">
      <c r="A764" s="10"/>
      <c r="B764" s="10"/>
      <c r="C764" s="58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59"/>
      <c r="V764" s="10"/>
      <c r="W764" s="10"/>
      <c r="X764" s="10"/>
      <c r="Y764" s="10"/>
      <c r="Z764" s="10"/>
    </row>
    <row r="765" spans="1:26" ht="12.75" customHeight="1">
      <c r="A765" s="10"/>
      <c r="B765" s="10"/>
      <c r="C765" s="58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59"/>
      <c r="V765" s="10"/>
      <c r="W765" s="10"/>
      <c r="X765" s="10"/>
      <c r="Y765" s="10"/>
      <c r="Z765" s="10"/>
    </row>
    <row r="766" spans="1:26" ht="12.75" customHeight="1">
      <c r="A766" s="10"/>
      <c r="B766" s="10"/>
      <c r="C766" s="58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59"/>
      <c r="V766" s="10"/>
      <c r="W766" s="10"/>
      <c r="X766" s="10"/>
      <c r="Y766" s="10"/>
      <c r="Z766" s="10"/>
    </row>
    <row r="767" spans="1:26" ht="12.75" customHeight="1">
      <c r="A767" s="10"/>
      <c r="B767" s="10"/>
      <c r="C767" s="58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59"/>
      <c r="V767" s="10"/>
      <c r="W767" s="10"/>
      <c r="X767" s="10"/>
      <c r="Y767" s="10"/>
      <c r="Z767" s="10"/>
    </row>
    <row r="768" spans="1:26" ht="12.75" customHeight="1">
      <c r="A768" s="10"/>
      <c r="B768" s="10"/>
      <c r="C768" s="58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59"/>
      <c r="V768" s="10"/>
      <c r="W768" s="10"/>
      <c r="X768" s="10"/>
      <c r="Y768" s="10"/>
      <c r="Z768" s="10"/>
    </row>
    <row r="769" spans="1:26" ht="12.75" customHeight="1">
      <c r="A769" s="10"/>
      <c r="B769" s="10"/>
      <c r="C769" s="58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59"/>
      <c r="V769" s="10"/>
      <c r="W769" s="10"/>
      <c r="X769" s="10"/>
      <c r="Y769" s="10"/>
      <c r="Z769" s="10"/>
    </row>
    <row r="770" spans="1:26" ht="12.75" customHeight="1">
      <c r="A770" s="10"/>
      <c r="B770" s="10"/>
      <c r="C770" s="58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59"/>
      <c r="V770" s="10"/>
      <c r="W770" s="10"/>
      <c r="X770" s="10"/>
      <c r="Y770" s="10"/>
      <c r="Z770" s="10"/>
    </row>
    <row r="771" spans="1:26" ht="12.75" customHeight="1">
      <c r="A771" s="10"/>
      <c r="B771" s="10"/>
      <c r="C771" s="58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59"/>
      <c r="V771" s="10"/>
      <c r="W771" s="10"/>
      <c r="X771" s="10"/>
      <c r="Y771" s="10"/>
      <c r="Z771" s="10"/>
    </row>
    <row r="772" spans="1:26" ht="12.75" customHeight="1">
      <c r="A772" s="10"/>
      <c r="B772" s="10"/>
      <c r="C772" s="58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59"/>
      <c r="V772" s="10"/>
      <c r="W772" s="10"/>
      <c r="X772" s="10"/>
      <c r="Y772" s="10"/>
      <c r="Z772" s="10"/>
    </row>
    <row r="773" spans="1:26" ht="12.75" customHeight="1">
      <c r="A773" s="10"/>
      <c r="B773" s="10"/>
      <c r="C773" s="58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59"/>
      <c r="V773" s="10"/>
      <c r="W773" s="10"/>
      <c r="X773" s="10"/>
      <c r="Y773" s="10"/>
      <c r="Z773" s="10"/>
    </row>
    <row r="774" spans="1:26" ht="12.75" customHeight="1">
      <c r="A774" s="10"/>
      <c r="B774" s="10"/>
      <c r="C774" s="58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59"/>
      <c r="V774" s="10"/>
      <c r="W774" s="10"/>
      <c r="X774" s="10"/>
      <c r="Y774" s="10"/>
      <c r="Z774" s="10"/>
    </row>
    <row r="775" spans="1:26" ht="12.75" customHeight="1">
      <c r="A775" s="10"/>
      <c r="B775" s="10"/>
      <c r="C775" s="58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59"/>
      <c r="V775" s="10"/>
      <c r="W775" s="10"/>
      <c r="X775" s="10"/>
      <c r="Y775" s="10"/>
      <c r="Z775" s="10"/>
    </row>
    <row r="776" spans="1:26" ht="12.75" customHeight="1">
      <c r="A776" s="10"/>
      <c r="B776" s="10"/>
      <c r="C776" s="58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59"/>
      <c r="V776" s="10"/>
      <c r="W776" s="10"/>
      <c r="X776" s="10"/>
      <c r="Y776" s="10"/>
      <c r="Z776" s="10"/>
    </row>
    <row r="777" spans="1:26" ht="12.75" customHeight="1">
      <c r="A777" s="10"/>
      <c r="B777" s="10"/>
      <c r="C777" s="58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59"/>
      <c r="V777" s="10"/>
      <c r="W777" s="10"/>
      <c r="X777" s="10"/>
      <c r="Y777" s="10"/>
      <c r="Z777" s="10"/>
    </row>
    <row r="778" spans="1:26" ht="12.75" customHeight="1">
      <c r="A778" s="10"/>
      <c r="B778" s="10"/>
      <c r="C778" s="58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59"/>
      <c r="V778" s="10"/>
      <c r="W778" s="10"/>
      <c r="X778" s="10"/>
      <c r="Y778" s="10"/>
      <c r="Z778" s="10"/>
    </row>
    <row r="779" spans="1:26" ht="12.75" customHeight="1">
      <c r="A779" s="10"/>
      <c r="B779" s="10"/>
      <c r="C779" s="58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59"/>
      <c r="V779" s="10"/>
      <c r="W779" s="10"/>
      <c r="X779" s="10"/>
      <c r="Y779" s="10"/>
      <c r="Z779" s="10"/>
    </row>
    <row r="780" spans="1:26" ht="12.75" customHeight="1">
      <c r="A780" s="10"/>
      <c r="B780" s="10"/>
      <c r="C780" s="58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59"/>
      <c r="V780" s="10"/>
      <c r="W780" s="10"/>
      <c r="X780" s="10"/>
      <c r="Y780" s="10"/>
      <c r="Z780" s="10"/>
    </row>
    <row r="781" spans="1:26" ht="12.75" customHeight="1">
      <c r="A781" s="10"/>
      <c r="B781" s="10"/>
      <c r="C781" s="58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59"/>
      <c r="V781" s="10"/>
      <c r="W781" s="10"/>
      <c r="X781" s="10"/>
      <c r="Y781" s="10"/>
      <c r="Z781" s="10"/>
    </row>
    <row r="782" spans="1:26" ht="12.75" customHeight="1">
      <c r="A782" s="10"/>
      <c r="B782" s="10"/>
      <c r="C782" s="58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59"/>
      <c r="V782" s="10"/>
      <c r="W782" s="10"/>
      <c r="X782" s="10"/>
      <c r="Y782" s="10"/>
      <c r="Z782" s="10"/>
    </row>
    <row r="783" spans="1:26" ht="12.75" customHeight="1">
      <c r="A783" s="10"/>
      <c r="B783" s="10"/>
      <c r="C783" s="58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59"/>
      <c r="V783" s="10"/>
      <c r="W783" s="10"/>
      <c r="X783" s="10"/>
      <c r="Y783" s="10"/>
      <c r="Z783" s="10"/>
    </row>
    <row r="784" spans="1:26" ht="12.75" customHeight="1">
      <c r="A784" s="10"/>
      <c r="B784" s="10"/>
      <c r="C784" s="58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59"/>
      <c r="V784" s="10"/>
      <c r="W784" s="10"/>
      <c r="X784" s="10"/>
      <c r="Y784" s="10"/>
      <c r="Z784" s="10"/>
    </row>
    <row r="785" spans="1:26" ht="12.75" customHeight="1">
      <c r="A785" s="10"/>
      <c r="B785" s="10"/>
      <c r="C785" s="58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59"/>
      <c r="V785" s="10"/>
      <c r="W785" s="10"/>
      <c r="X785" s="10"/>
      <c r="Y785" s="10"/>
      <c r="Z785" s="10"/>
    </row>
    <row r="786" spans="1:26" ht="12.75" customHeight="1">
      <c r="A786" s="10"/>
      <c r="B786" s="10"/>
      <c r="C786" s="58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59"/>
      <c r="V786" s="10"/>
      <c r="W786" s="10"/>
      <c r="X786" s="10"/>
      <c r="Y786" s="10"/>
      <c r="Z786" s="10"/>
    </row>
    <row r="787" spans="1:26" ht="12.75" customHeight="1">
      <c r="A787" s="10"/>
      <c r="B787" s="10"/>
      <c r="C787" s="58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59"/>
      <c r="V787" s="10"/>
      <c r="W787" s="10"/>
      <c r="X787" s="10"/>
      <c r="Y787" s="10"/>
      <c r="Z787" s="10"/>
    </row>
    <row r="788" spans="1:26" ht="12.75" customHeight="1">
      <c r="A788" s="10"/>
      <c r="B788" s="10"/>
      <c r="C788" s="58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59"/>
      <c r="V788" s="10"/>
      <c r="W788" s="10"/>
      <c r="X788" s="10"/>
      <c r="Y788" s="10"/>
      <c r="Z788" s="10"/>
    </row>
    <row r="789" spans="1:26" ht="12.75" customHeight="1">
      <c r="A789" s="10"/>
      <c r="B789" s="10"/>
      <c r="C789" s="58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59"/>
      <c r="V789" s="10"/>
      <c r="W789" s="10"/>
      <c r="X789" s="10"/>
      <c r="Y789" s="10"/>
      <c r="Z789" s="10"/>
    </row>
    <row r="790" spans="1:26" ht="12.75" customHeight="1">
      <c r="A790" s="10"/>
      <c r="B790" s="10"/>
      <c r="C790" s="58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59"/>
      <c r="V790" s="10"/>
      <c r="W790" s="10"/>
      <c r="X790" s="10"/>
      <c r="Y790" s="10"/>
      <c r="Z790" s="10"/>
    </row>
    <row r="791" spans="1:26" ht="12.75" customHeight="1">
      <c r="A791" s="10"/>
      <c r="B791" s="10"/>
      <c r="C791" s="58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59"/>
      <c r="V791" s="10"/>
      <c r="W791" s="10"/>
      <c r="X791" s="10"/>
      <c r="Y791" s="10"/>
      <c r="Z791" s="10"/>
    </row>
    <row r="792" spans="1:26" ht="12.75" customHeight="1">
      <c r="A792" s="10"/>
      <c r="B792" s="10"/>
      <c r="C792" s="58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59"/>
      <c r="V792" s="10"/>
      <c r="W792" s="10"/>
      <c r="X792" s="10"/>
      <c r="Y792" s="10"/>
      <c r="Z792" s="10"/>
    </row>
    <row r="793" spans="1:26" ht="12.75" customHeight="1">
      <c r="A793" s="10"/>
      <c r="B793" s="10"/>
      <c r="C793" s="58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59"/>
      <c r="V793" s="10"/>
      <c r="W793" s="10"/>
      <c r="X793" s="10"/>
      <c r="Y793" s="10"/>
      <c r="Z793" s="10"/>
    </row>
    <row r="794" spans="1:26" ht="12.75" customHeight="1">
      <c r="A794" s="10"/>
      <c r="B794" s="10"/>
      <c r="C794" s="58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59"/>
      <c r="V794" s="10"/>
      <c r="W794" s="10"/>
      <c r="X794" s="10"/>
      <c r="Y794" s="10"/>
      <c r="Z794" s="10"/>
    </row>
    <row r="795" spans="1:26" ht="12.75" customHeight="1">
      <c r="A795" s="10"/>
      <c r="B795" s="10"/>
      <c r="C795" s="58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59"/>
      <c r="V795" s="10"/>
      <c r="W795" s="10"/>
      <c r="X795" s="10"/>
      <c r="Y795" s="10"/>
      <c r="Z795" s="10"/>
    </row>
    <row r="796" spans="1:26" ht="12.75" customHeight="1">
      <c r="A796" s="10"/>
      <c r="B796" s="10"/>
      <c r="C796" s="58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59"/>
      <c r="V796" s="10"/>
      <c r="W796" s="10"/>
      <c r="X796" s="10"/>
      <c r="Y796" s="10"/>
      <c r="Z796" s="10"/>
    </row>
    <row r="797" spans="1:26" ht="12.75" customHeight="1">
      <c r="A797" s="10"/>
      <c r="B797" s="10"/>
      <c r="C797" s="58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59"/>
      <c r="V797" s="10"/>
      <c r="W797" s="10"/>
      <c r="X797" s="10"/>
      <c r="Y797" s="10"/>
      <c r="Z797" s="10"/>
    </row>
    <row r="798" spans="1:26" ht="12.75" customHeight="1">
      <c r="A798" s="10"/>
      <c r="B798" s="10"/>
      <c r="C798" s="58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59"/>
      <c r="V798" s="10"/>
      <c r="W798" s="10"/>
      <c r="X798" s="10"/>
      <c r="Y798" s="10"/>
      <c r="Z798" s="10"/>
    </row>
    <row r="799" spans="1:26" ht="12.75" customHeight="1">
      <c r="A799" s="10"/>
      <c r="B799" s="10"/>
      <c r="C799" s="58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59"/>
      <c r="V799" s="10"/>
      <c r="W799" s="10"/>
      <c r="X799" s="10"/>
      <c r="Y799" s="10"/>
      <c r="Z799" s="10"/>
    </row>
    <row r="800" spans="1:26" ht="12.75" customHeight="1">
      <c r="A800" s="10"/>
      <c r="B800" s="10"/>
      <c r="C800" s="58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59"/>
      <c r="V800" s="10"/>
      <c r="W800" s="10"/>
      <c r="X800" s="10"/>
      <c r="Y800" s="10"/>
      <c r="Z800" s="10"/>
    </row>
    <row r="801" spans="1:26" ht="12.75" customHeight="1">
      <c r="A801" s="10"/>
      <c r="B801" s="10"/>
      <c r="C801" s="58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59"/>
      <c r="V801" s="10"/>
      <c r="W801" s="10"/>
      <c r="X801" s="10"/>
      <c r="Y801" s="10"/>
      <c r="Z801" s="10"/>
    </row>
    <row r="802" spans="1:26" ht="12.75" customHeight="1">
      <c r="A802" s="10"/>
      <c r="B802" s="10"/>
      <c r="C802" s="58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59"/>
      <c r="V802" s="10"/>
      <c r="W802" s="10"/>
      <c r="X802" s="10"/>
      <c r="Y802" s="10"/>
      <c r="Z802" s="10"/>
    </row>
    <row r="803" spans="1:26" ht="12.75" customHeight="1">
      <c r="A803" s="10"/>
      <c r="B803" s="10"/>
      <c r="C803" s="58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59"/>
      <c r="V803" s="10"/>
      <c r="W803" s="10"/>
      <c r="X803" s="10"/>
      <c r="Y803" s="10"/>
      <c r="Z803" s="10"/>
    </row>
    <row r="804" spans="1:26" ht="12.75" customHeight="1">
      <c r="A804" s="10"/>
      <c r="B804" s="10"/>
      <c r="C804" s="58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59"/>
      <c r="V804" s="10"/>
      <c r="W804" s="10"/>
      <c r="X804" s="10"/>
      <c r="Y804" s="10"/>
      <c r="Z804" s="10"/>
    </row>
    <row r="805" spans="1:26" ht="12.75" customHeight="1">
      <c r="A805" s="10"/>
      <c r="B805" s="10"/>
      <c r="C805" s="58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59"/>
      <c r="V805" s="10"/>
      <c r="W805" s="10"/>
      <c r="X805" s="10"/>
      <c r="Y805" s="10"/>
      <c r="Z805" s="10"/>
    </row>
    <row r="806" spans="1:26" ht="12.75" customHeight="1">
      <c r="A806" s="10"/>
      <c r="B806" s="10"/>
      <c r="C806" s="58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59"/>
      <c r="V806" s="10"/>
      <c r="W806" s="10"/>
      <c r="X806" s="10"/>
      <c r="Y806" s="10"/>
      <c r="Z806" s="10"/>
    </row>
    <row r="807" spans="1:26" ht="12.75" customHeight="1">
      <c r="A807" s="10"/>
      <c r="B807" s="10"/>
      <c r="C807" s="58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59"/>
      <c r="V807" s="10"/>
      <c r="W807" s="10"/>
      <c r="X807" s="10"/>
      <c r="Y807" s="10"/>
      <c r="Z807" s="10"/>
    </row>
    <row r="808" spans="1:26" ht="12.75" customHeight="1">
      <c r="A808" s="10"/>
      <c r="B808" s="10"/>
      <c r="C808" s="58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59"/>
      <c r="V808" s="10"/>
      <c r="W808" s="10"/>
      <c r="X808" s="10"/>
      <c r="Y808" s="10"/>
      <c r="Z808" s="10"/>
    </row>
    <row r="809" spans="1:26" ht="12.75" customHeight="1">
      <c r="A809" s="10"/>
      <c r="B809" s="10"/>
      <c r="C809" s="58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59"/>
      <c r="V809" s="10"/>
      <c r="W809" s="10"/>
      <c r="X809" s="10"/>
      <c r="Y809" s="10"/>
      <c r="Z809" s="10"/>
    </row>
    <row r="810" spans="1:26" ht="12.75" customHeight="1">
      <c r="A810" s="10"/>
      <c r="B810" s="10"/>
      <c r="C810" s="58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59"/>
      <c r="V810" s="10"/>
      <c r="W810" s="10"/>
      <c r="X810" s="10"/>
      <c r="Y810" s="10"/>
      <c r="Z810" s="10"/>
    </row>
    <row r="811" spans="1:26" ht="12.75" customHeight="1">
      <c r="A811" s="10"/>
      <c r="B811" s="10"/>
      <c r="C811" s="58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59"/>
      <c r="V811" s="10"/>
      <c r="W811" s="10"/>
      <c r="X811" s="10"/>
      <c r="Y811" s="10"/>
      <c r="Z811" s="10"/>
    </row>
    <row r="812" spans="1:26" ht="12.75" customHeight="1">
      <c r="A812" s="10"/>
      <c r="B812" s="10"/>
      <c r="C812" s="58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59"/>
      <c r="V812" s="10"/>
      <c r="W812" s="10"/>
      <c r="X812" s="10"/>
      <c r="Y812" s="10"/>
      <c r="Z812" s="10"/>
    </row>
    <row r="813" spans="1:26" ht="12.75" customHeight="1">
      <c r="A813" s="10"/>
      <c r="B813" s="10"/>
      <c r="C813" s="58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59"/>
      <c r="V813" s="10"/>
      <c r="W813" s="10"/>
      <c r="X813" s="10"/>
      <c r="Y813" s="10"/>
      <c r="Z813" s="10"/>
    </row>
    <row r="814" spans="1:26" ht="12.75" customHeight="1">
      <c r="A814" s="10"/>
      <c r="B814" s="10"/>
      <c r="C814" s="58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59"/>
      <c r="V814" s="10"/>
      <c r="W814" s="10"/>
      <c r="X814" s="10"/>
      <c r="Y814" s="10"/>
      <c r="Z814" s="10"/>
    </row>
    <row r="815" spans="1:26" ht="12.75" customHeight="1">
      <c r="A815" s="10"/>
      <c r="B815" s="10"/>
      <c r="C815" s="58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59"/>
      <c r="V815" s="10"/>
      <c r="W815" s="10"/>
      <c r="X815" s="10"/>
      <c r="Y815" s="10"/>
      <c r="Z815" s="10"/>
    </row>
    <row r="816" spans="1:26" ht="12.75" customHeight="1">
      <c r="A816" s="10"/>
      <c r="B816" s="10"/>
      <c r="C816" s="58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59"/>
      <c r="V816" s="10"/>
      <c r="W816" s="10"/>
      <c r="X816" s="10"/>
      <c r="Y816" s="10"/>
      <c r="Z816" s="10"/>
    </row>
    <row r="817" spans="1:26" ht="12.75" customHeight="1">
      <c r="A817" s="10"/>
      <c r="B817" s="10"/>
      <c r="C817" s="58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59"/>
      <c r="V817" s="10"/>
      <c r="W817" s="10"/>
      <c r="X817" s="10"/>
      <c r="Y817" s="10"/>
      <c r="Z817" s="10"/>
    </row>
    <row r="818" spans="1:26" ht="12.75" customHeight="1">
      <c r="A818" s="10"/>
      <c r="B818" s="10"/>
      <c r="C818" s="58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59"/>
      <c r="V818" s="10"/>
      <c r="W818" s="10"/>
      <c r="X818" s="10"/>
      <c r="Y818" s="10"/>
      <c r="Z818" s="10"/>
    </row>
    <row r="819" spans="1:26" ht="12.75" customHeight="1">
      <c r="A819" s="10"/>
      <c r="B819" s="10"/>
      <c r="C819" s="58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59"/>
      <c r="V819" s="10"/>
      <c r="W819" s="10"/>
      <c r="X819" s="10"/>
      <c r="Y819" s="10"/>
      <c r="Z819" s="10"/>
    </row>
    <row r="820" spans="1:26" ht="12.75" customHeight="1">
      <c r="A820" s="10"/>
      <c r="B820" s="10"/>
      <c r="C820" s="58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59"/>
      <c r="V820" s="10"/>
      <c r="W820" s="10"/>
      <c r="X820" s="10"/>
      <c r="Y820" s="10"/>
      <c r="Z820" s="10"/>
    </row>
    <row r="821" spans="1:26" ht="12.75" customHeight="1">
      <c r="A821" s="10"/>
      <c r="B821" s="10"/>
      <c r="C821" s="58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59"/>
      <c r="V821" s="10"/>
      <c r="W821" s="10"/>
      <c r="X821" s="10"/>
      <c r="Y821" s="10"/>
      <c r="Z821" s="10"/>
    </row>
    <row r="822" spans="1:26" ht="12.75" customHeight="1">
      <c r="A822" s="10"/>
      <c r="B822" s="10"/>
      <c r="C822" s="58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59"/>
      <c r="V822" s="10"/>
      <c r="W822" s="10"/>
      <c r="X822" s="10"/>
      <c r="Y822" s="10"/>
      <c r="Z822" s="10"/>
    </row>
    <row r="823" spans="1:26" ht="12.75" customHeight="1">
      <c r="A823" s="10"/>
      <c r="B823" s="10"/>
      <c r="C823" s="58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59"/>
      <c r="V823" s="10"/>
      <c r="W823" s="10"/>
      <c r="X823" s="10"/>
      <c r="Y823" s="10"/>
      <c r="Z823" s="10"/>
    </row>
    <row r="824" spans="1:26" ht="12.75" customHeight="1">
      <c r="A824" s="10"/>
      <c r="B824" s="10"/>
      <c r="C824" s="58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59"/>
      <c r="V824" s="10"/>
      <c r="W824" s="10"/>
      <c r="X824" s="10"/>
      <c r="Y824" s="10"/>
      <c r="Z824" s="10"/>
    </row>
    <row r="825" spans="1:26" ht="12.75" customHeight="1">
      <c r="A825" s="10"/>
      <c r="B825" s="10"/>
      <c r="C825" s="58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59"/>
      <c r="V825" s="10"/>
      <c r="W825" s="10"/>
      <c r="X825" s="10"/>
      <c r="Y825" s="10"/>
      <c r="Z825" s="10"/>
    </row>
    <row r="826" spans="1:26" ht="12.75" customHeight="1">
      <c r="A826" s="10"/>
      <c r="B826" s="10"/>
      <c r="C826" s="58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59"/>
      <c r="V826" s="10"/>
      <c r="W826" s="10"/>
      <c r="X826" s="10"/>
      <c r="Y826" s="10"/>
      <c r="Z826" s="10"/>
    </row>
    <row r="827" spans="1:26" ht="12.75" customHeight="1">
      <c r="A827" s="10"/>
      <c r="B827" s="10"/>
      <c r="C827" s="58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59"/>
      <c r="V827" s="10"/>
      <c r="W827" s="10"/>
      <c r="X827" s="10"/>
      <c r="Y827" s="10"/>
      <c r="Z827" s="10"/>
    </row>
    <row r="828" spans="1:26" ht="12.75" customHeight="1">
      <c r="A828" s="10"/>
      <c r="B828" s="10"/>
      <c r="C828" s="58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59"/>
      <c r="V828" s="10"/>
      <c r="W828" s="10"/>
      <c r="X828" s="10"/>
      <c r="Y828" s="10"/>
      <c r="Z828" s="10"/>
    </row>
    <row r="829" spans="1:26" ht="12.75" customHeight="1">
      <c r="A829" s="10"/>
      <c r="B829" s="10"/>
      <c r="C829" s="58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59"/>
      <c r="V829" s="10"/>
      <c r="W829" s="10"/>
      <c r="X829" s="10"/>
      <c r="Y829" s="10"/>
      <c r="Z829" s="10"/>
    </row>
    <row r="830" spans="1:26" ht="12.75" customHeight="1">
      <c r="A830" s="10"/>
      <c r="B830" s="10"/>
      <c r="C830" s="58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59"/>
      <c r="V830" s="10"/>
      <c r="W830" s="10"/>
      <c r="X830" s="10"/>
      <c r="Y830" s="10"/>
      <c r="Z830" s="10"/>
    </row>
    <row r="831" spans="1:26" ht="12.75" customHeight="1">
      <c r="A831" s="10"/>
      <c r="B831" s="10"/>
      <c r="C831" s="58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59"/>
      <c r="V831" s="10"/>
      <c r="W831" s="10"/>
      <c r="X831" s="10"/>
      <c r="Y831" s="10"/>
      <c r="Z831" s="10"/>
    </row>
    <row r="832" spans="1:26" ht="12.75" customHeight="1">
      <c r="A832" s="10"/>
      <c r="B832" s="10"/>
      <c r="C832" s="58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59"/>
      <c r="V832" s="10"/>
      <c r="W832" s="10"/>
      <c r="X832" s="10"/>
      <c r="Y832" s="10"/>
      <c r="Z832" s="10"/>
    </row>
    <row r="833" spans="1:26" ht="12.75" customHeight="1">
      <c r="A833" s="10"/>
      <c r="B833" s="10"/>
      <c r="C833" s="58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59"/>
      <c r="V833" s="10"/>
      <c r="W833" s="10"/>
      <c r="X833" s="10"/>
      <c r="Y833" s="10"/>
      <c r="Z833" s="10"/>
    </row>
    <row r="834" spans="1:26" ht="12.75" customHeight="1">
      <c r="A834" s="10"/>
      <c r="B834" s="10"/>
      <c r="C834" s="58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59"/>
      <c r="V834" s="10"/>
      <c r="W834" s="10"/>
      <c r="X834" s="10"/>
      <c r="Y834" s="10"/>
      <c r="Z834" s="10"/>
    </row>
    <row r="835" spans="1:26" ht="12.75" customHeight="1">
      <c r="A835" s="10"/>
      <c r="B835" s="10"/>
      <c r="C835" s="58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59"/>
      <c r="V835" s="10"/>
      <c r="W835" s="10"/>
      <c r="X835" s="10"/>
      <c r="Y835" s="10"/>
      <c r="Z835" s="10"/>
    </row>
    <row r="836" spans="1:26" ht="12.75" customHeight="1">
      <c r="A836" s="10"/>
      <c r="B836" s="10"/>
      <c r="C836" s="58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59"/>
      <c r="V836" s="10"/>
      <c r="W836" s="10"/>
      <c r="X836" s="10"/>
      <c r="Y836" s="10"/>
      <c r="Z836" s="10"/>
    </row>
    <row r="837" spans="1:26" ht="12.75" customHeight="1">
      <c r="A837" s="10"/>
      <c r="B837" s="10"/>
      <c r="C837" s="58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59"/>
      <c r="V837" s="10"/>
      <c r="W837" s="10"/>
      <c r="X837" s="10"/>
      <c r="Y837" s="10"/>
      <c r="Z837" s="10"/>
    </row>
    <row r="838" spans="1:26" ht="12.75" customHeight="1">
      <c r="A838" s="10"/>
      <c r="B838" s="10"/>
      <c r="C838" s="58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59"/>
      <c r="V838" s="10"/>
      <c r="W838" s="10"/>
      <c r="X838" s="10"/>
      <c r="Y838" s="10"/>
      <c r="Z838" s="10"/>
    </row>
    <row r="839" spans="1:26" ht="12.75" customHeight="1">
      <c r="A839" s="10"/>
      <c r="B839" s="10"/>
      <c r="C839" s="58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59"/>
      <c r="V839" s="10"/>
      <c r="W839" s="10"/>
      <c r="X839" s="10"/>
      <c r="Y839" s="10"/>
      <c r="Z839" s="10"/>
    </row>
    <row r="840" spans="1:26" ht="12.75" customHeight="1">
      <c r="A840" s="10"/>
      <c r="B840" s="10"/>
      <c r="C840" s="58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59"/>
      <c r="V840" s="10"/>
      <c r="W840" s="10"/>
      <c r="X840" s="10"/>
      <c r="Y840" s="10"/>
      <c r="Z840" s="10"/>
    </row>
    <row r="841" spans="1:26" ht="12.75" customHeight="1">
      <c r="A841" s="10"/>
      <c r="B841" s="10"/>
      <c r="C841" s="58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59"/>
      <c r="V841" s="10"/>
      <c r="W841" s="10"/>
      <c r="X841" s="10"/>
      <c r="Y841" s="10"/>
      <c r="Z841" s="10"/>
    </row>
    <row r="842" spans="1:26" ht="12.75" customHeight="1">
      <c r="A842" s="10"/>
      <c r="B842" s="10"/>
      <c r="C842" s="58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59"/>
      <c r="V842" s="10"/>
      <c r="W842" s="10"/>
      <c r="X842" s="10"/>
      <c r="Y842" s="10"/>
      <c r="Z842" s="10"/>
    </row>
    <row r="843" spans="1:26" ht="12.75" customHeight="1">
      <c r="A843" s="10"/>
      <c r="B843" s="10"/>
      <c r="C843" s="58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59"/>
      <c r="V843" s="10"/>
      <c r="W843" s="10"/>
      <c r="X843" s="10"/>
      <c r="Y843" s="10"/>
      <c r="Z843" s="10"/>
    </row>
    <row r="844" spans="1:26" ht="12.75" customHeight="1">
      <c r="A844" s="10"/>
      <c r="B844" s="10"/>
      <c r="C844" s="58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59"/>
      <c r="V844" s="10"/>
      <c r="W844" s="10"/>
      <c r="X844" s="10"/>
      <c r="Y844" s="10"/>
      <c r="Z844" s="10"/>
    </row>
    <row r="845" spans="1:26" ht="12.75" customHeight="1">
      <c r="A845" s="10"/>
      <c r="B845" s="10"/>
      <c r="C845" s="58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59"/>
      <c r="V845" s="10"/>
      <c r="W845" s="10"/>
      <c r="X845" s="10"/>
      <c r="Y845" s="10"/>
      <c r="Z845" s="10"/>
    </row>
    <row r="846" spans="1:26" ht="12.75" customHeight="1">
      <c r="A846" s="10"/>
      <c r="B846" s="10"/>
      <c r="C846" s="58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59"/>
      <c r="V846" s="10"/>
      <c r="W846" s="10"/>
      <c r="X846" s="10"/>
      <c r="Y846" s="10"/>
      <c r="Z846" s="10"/>
    </row>
    <row r="847" spans="1:26" ht="12.75" customHeight="1">
      <c r="A847" s="10"/>
      <c r="B847" s="10"/>
      <c r="C847" s="58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59"/>
      <c r="V847" s="10"/>
      <c r="W847" s="10"/>
      <c r="X847" s="10"/>
      <c r="Y847" s="10"/>
      <c r="Z847" s="10"/>
    </row>
    <row r="848" spans="1:26" ht="12.75" customHeight="1">
      <c r="A848" s="10"/>
      <c r="B848" s="10"/>
      <c r="C848" s="58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59"/>
      <c r="V848" s="10"/>
      <c r="W848" s="10"/>
      <c r="X848" s="10"/>
      <c r="Y848" s="10"/>
      <c r="Z848" s="10"/>
    </row>
    <row r="849" spans="1:26" ht="12.75" customHeight="1">
      <c r="A849" s="10"/>
      <c r="B849" s="10"/>
      <c r="C849" s="58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59"/>
      <c r="V849" s="10"/>
      <c r="W849" s="10"/>
      <c r="X849" s="10"/>
      <c r="Y849" s="10"/>
      <c r="Z849" s="10"/>
    </row>
    <row r="850" spans="1:26" ht="12.75" customHeight="1">
      <c r="A850" s="10"/>
      <c r="B850" s="10"/>
      <c r="C850" s="58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59"/>
      <c r="V850" s="10"/>
      <c r="W850" s="10"/>
      <c r="X850" s="10"/>
      <c r="Y850" s="10"/>
      <c r="Z850" s="10"/>
    </row>
    <row r="851" spans="1:26" ht="12.75" customHeight="1">
      <c r="A851" s="10"/>
      <c r="B851" s="10"/>
      <c r="C851" s="58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59"/>
      <c r="V851" s="10"/>
      <c r="W851" s="10"/>
      <c r="X851" s="10"/>
      <c r="Y851" s="10"/>
      <c r="Z851" s="10"/>
    </row>
    <row r="852" spans="1:26" ht="12.75" customHeight="1">
      <c r="A852" s="10"/>
      <c r="B852" s="10"/>
      <c r="C852" s="58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59"/>
      <c r="V852" s="10"/>
      <c r="W852" s="10"/>
      <c r="X852" s="10"/>
      <c r="Y852" s="10"/>
      <c r="Z852" s="10"/>
    </row>
    <row r="853" spans="1:26" ht="12.75" customHeight="1">
      <c r="A853" s="10"/>
      <c r="B853" s="10"/>
      <c r="C853" s="58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59"/>
      <c r="V853" s="10"/>
      <c r="W853" s="10"/>
      <c r="X853" s="10"/>
      <c r="Y853" s="10"/>
      <c r="Z853" s="10"/>
    </row>
    <row r="854" spans="1:26" ht="12.75" customHeight="1">
      <c r="A854" s="10"/>
      <c r="B854" s="10"/>
      <c r="C854" s="58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59"/>
      <c r="V854" s="10"/>
      <c r="W854" s="10"/>
      <c r="X854" s="10"/>
      <c r="Y854" s="10"/>
      <c r="Z854" s="10"/>
    </row>
    <row r="855" spans="1:26" ht="12.75" customHeight="1">
      <c r="A855" s="10"/>
      <c r="B855" s="10"/>
      <c r="C855" s="58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59"/>
      <c r="V855" s="10"/>
      <c r="W855" s="10"/>
      <c r="X855" s="10"/>
      <c r="Y855" s="10"/>
      <c r="Z855" s="10"/>
    </row>
    <row r="856" spans="1:26" ht="12.75" customHeight="1">
      <c r="A856" s="10"/>
      <c r="B856" s="10"/>
      <c r="C856" s="58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59"/>
      <c r="V856" s="10"/>
      <c r="W856" s="10"/>
      <c r="X856" s="10"/>
      <c r="Y856" s="10"/>
      <c r="Z856" s="10"/>
    </row>
    <row r="857" spans="1:26" ht="12.75" customHeight="1">
      <c r="A857" s="10"/>
      <c r="B857" s="10"/>
      <c r="C857" s="58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59"/>
      <c r="V857" s="10"/>
      <c r="W857" s="10"/>
      <c r="X857" s="10"/>
      <c r="Y857" s="10"/>
      <c r="Z857" s="10"/>
    </row>
    <row r="858" spans="1:26" ht="12.75" customHeight="1">
      <c r="A858" s="10"/>
      <c r="B858" s="10"/>
      <c r="C858" s="58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59"/>
      <c r="V858" s="10"/>
      <c r="W858" s="10"/>
      <c r="X858" s="10"/>
      <c r="Y858" s="10"/>
      <c r="Z858" s="10"/>
    </row>
    <row r="859" spans="1:26" ht="12.75" customHeight="1">
      <c r="A859" s="10"/>
      <c r="B859" s="10"/>
      <c r="C859" s="58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59"/>
      <c r="V859" s="10"/>
      <c r="W859" s="10"/>
      <c r="X859" s="10"/>
      <c r="Y859" s="10"/>
      <c r="Z859" s="10"/>
    </row>
    <row r="860" spans="1:26" ht="12.75" customHeight="1">
      <c r="A860" s="10"/>
      <c r="B860" s="10"/>
      <c r="C860" s="58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59"/>
      <c r="V860" s="10"/>
      <c r="W860" s="10"/>
      <c r="X860" s="10"/>
      <c r="Y860" s="10"/>
      <c r="Z860" s="10"/>
    </row>
    <row r="861" spans="1:26" ht="12.75" customHeight="1">
      <c r="A861" s="10"/>
      <c r="B861" s="10"/>
      <c r="C861" s="58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59"/>
      <c r="V861" s="10"/>
      <c r="W861" s="10"/>
      <c r="X861" s="10"/>
      <c r="Y861" s="10"/>
      <c r="Z861" s="10"/>
    </row>
    <row r="862" spans="1:26" ht="12.75" customHeight="1">
      <c r="A862" s="10"/>
      <c r="B862" s="10"/>
      <c r="C862" s="58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59"/>
      <c r="V862" s="10"/>
      <c r="W862" s="10"/>
      <c r="X862" s="10"/>
      <c r="Y862" s="10"/>
      <c r="Z862" s="10"/>
    </row>
    <row r="863" spans="1:26" ht="12.75" customHeight="1">
      <c r="A863" s="10"/>
      <c r="B863" s="10"/>
      <c r="C863" s="58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59"/>
      <c r="V863" s="10"/>
      <c r="W863" s="10"/>
      <c r="X863" s="10"/>
      <c r="Y863" s="10"/>
      <c r="Z863" s="10"/>
    </row>
    <row r="864" spans="1:26" ht="12.75" customHeight="1">
      <c r="A864" s="10"/>
      <c r="B864" s="10"/>
      <c r="C864" s="58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59"/>
      <c r="V864" s="10"/>
      <c r="W864" s="10"/>
      <c r="X864" s="10"/>
      <c r="Y864" s="10"/>
      <c r="Z864" s="10"/>
    </row>
    <row r="865" spans="1:26" ht="12.75" customHeight="1">
      <c r="A865" s="10"/>
      <c r="B865" s="10"/>
      <c r="C865" s="58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59"/>
      <c r="V865" s="10"/>
      <c r="W865" s="10"/>
      <c r="X865" s="10"/>
      <c r="Y865" s="10"/>
      <c r="Z865" s="10"/>
    </row>
    <row r="866" spans="1:26" ht="12.75" customHeight="1">
      <c r="A866" s="10"/>
      <c r="B866" s="10"/>
      <c r="C866" s="58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59"/>
      <c r="V866" s="10"/>
      <c r="W866" s="10"/>
      <c r="X866" s="10"/>
      <c r="Y866" s="10"/>
      <c r="Z866" s="10"/>
    </row>
    <row r="867" spans="1:26" ht="12.75" customHeight="1">
      <c r="A867" s="10"/>
      <c r="B867" s="10"/>
      <c r="C867" s="58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59"/>
      <c r="V867" s="10"/>
      <c r="W867" s="10"/>
      <c r="X867" s="10"/>
      <c r="Y867" s="10"/>
      <c r="Z867" s="10"/>
    </row>
    <row r="868" spans="1:26" ht="12.75" customHeight="1">
      <c r="A868" s="10"/>
      <c r="B868" s="10"/>
      <c r="C868" s="58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59"/>
      <c r="V868" s="10"/>
      <c r="W868" s="10"/>
      <c r="X868" s="10"/>
      <c r="Y868" s="10"/>
      <c r="Z868" s="10"/>
    </row>
    <row r="869" spans="1:26" ht="12.75" customHeight="1">
      <c r="A869" s="10"/>
      <c r="B869" s="10"/>
      <c r="C869" s="58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59"/>
      <c r="V869" s="10"/>
      <c r="W869" s="10"/>
      <c r="X869" s="10"/>
      <c r="Y869" s="10"/>
      <c r="Z869" s="10"/>
    </row>
    <row r="870" spans="1:26" ht="12.75" customHeight="1">
      <c r="A870" s="10"/>
      <c r="B870" s="10"/>
      <c r="C870" s="58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59"/>
      <c r="V870" s="10"/>
      <c r="W870" s="10"/>
      <c r="X870" s="10"/>
      <c r="Y870" s="10"/>
      <c r="Z870" s="10"/>
    </row>
    <row r="871" spans="1:26" ht="12.75" customHeight="1">
      <c r="A871" s="10"/>
      <c r="B871" s="10"/>
      <c r="C871" s="58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59"/>
      <c r="V871" s="10"/>
      <c r="W871" s="10"/>
      <c r="X871" s="10"/>
      <c r="Y871" s="10"/>
      <c r="Z871" s="10"/>
    </row>
    <row r="872" spans="1:26" ht="12.75" customHeight="1">
      <c r="A872" s="10"/>
      <c r="B872" s="10"/>
      <c r="C872" s="58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59"/>
      <c r="V872" s="10"/>
      <c r="W872" s="10"/>
      <c r="X872" s="10"/>
      <c r="Y872" s="10"/>
      <c r="Z872" s="10"/>
    </row>
    <row r="873" spans="1:26" ht="12.75" customHeight="1">
      <c r="A873" s="10"/>
      <c r="B873" s="10"/>
      <c r="C873" s="58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59"/>
      <c r="V873" s="10"/>
      <c r="W873" s="10"/>
      <c r="X873" s="10"/>
      <c r="Y873" s="10"/>
      <c r="Z873" s="10"/>
    </row>
    <row r="874" spans="1:26" ht="12.75" customHeight="1">
      <c r="A874" s="10"/>
      <c r="B874" s="10"/>
      <c r="C874" s="58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59"/>
      <c r="V874" s="10"/>
      <c r="W874" s="10"/>
      <c r="X874" s="10"/>
      <c r="Y874" s="10"/>
      <c r="Z874" s="10"/>
    </row>
    <row r="875" spans="1:26" ht="12.75" customHeight="1">
      <c r="A875" s="10"/>
      <c r="B875" s="10"/>
      <c r="C875" s="58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59"/>
      <c r="V875" s="10"/>
      <c r="W875" s="10"/>
      <c r="X875" s="10"/>
      <c r="Y875" s="10"/>
      <c r="Z875" s="10"/>
    </row>
    <row r="876" spans="1:26" ht="12.75" customHeight="1">
      <c r="A876" s="10"/>
      <c r="B876" s="10"/>
      <c r="C876" s="58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59"/>
      <c r="V876" s="10"/>
      <c r="W876" s="10"/>
      <c r="X876" s="10"/>
      <c r="Y876" s="10"/>
      <c r="Z876" s="10"/>
    </row>
    <row r="877" spans="1:26" ht="12.75" customHeight="1">
      <c r="A877" s="10"/>
      <c r="B877" s="10"/>
      <c r="C877" s="58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59"/>
      <c r="V877" s="10"/>
      <c r="W877" s="10"/>
      <c r="X877" s="10"/>
      <c r="Y877" s="10"/>
      <c r="Z877" s="10"/>
    </row>
    <row r="878" spans="1:26" ht="12.75" customHeight="1">
      <c r="A878" s="10"/>
      <c r="B878" s="10"/>
      <c r="C878" s="58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59"/>
      <c r="V878" s="10"/>
      <c r="W878" s="10"/>
      <c r="X878" s="10"/>
      <c r="Y878" s="10"/>
      <c r="Z878" s="10"/>
    </row>
    <row r="879" spans="1:26" ht="12.75" customHeight="1">
      <c r="A879" s="10"/>
      <c r="B879" s="10"/>
      <c r="C879" s="58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59"/>
      <c r="V879" s="10"/>
      <c r="W879" s="10"/>
      <c r="X879" s="10"/>
      <c r="Y879" s="10"/>
      <c r="Z879" s="10"/>
    </row>
    <row r="880" spans="1:26" ht="12.75" customHeight="1">
      <c r="A880" s="10"/>
      <c r="B880" s="10"/>
      <c r="C880" s="58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59"/>
      <c r="V880" s="10"/>
      <c r="W880" s="10"/>
      <c r="X880" s="10"/>
      <c r="Y880" s="10"/>
      <c r="Z880" s="10"/>
    </row>
    <row r="881" spans="1:26" ht="12.75" customHeight="1">
      <c r="A881" s="10"/>
      <c r="B881" s="10"/>
      <c r="C881" s="58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59"/>
      <c r="V881" s="10"/>
      <c r="W881" s="10"/>
      <c r="X881" s="10"/>
      <c r="Y881" s="10"/>
      <c r="Z881" s="10"/>
    </row>
    <row r="882" spans="1:26" ht="12.75" customHeight="1">
      <c r="A882" s="10"/>
      <c r="B882" s="10"/>
      <c r="C882" s="58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59"/>
      <c r="V882" s="10"/>
      <c r="W882" s="10"/>
      <c r="X882" s="10"/>
      <c r="Y882" s="10"/>
      <c r="Z882" s="10"/>
    </row>
    <row r="883" spans="1:26" ht="12.75" customHeight="1">
      <c r="A883" s="10"/>
      <c r="B883" s="10"/>
      <c r="C883" s="58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59"/>
      <c r="V883" s="10"/>
      <c r="W883" s="10"/>
      <c r="X883" s="10"/>
      <c r="Y883" s="10"/>
      <c r="Z883" s="10"/>
    </row>
    <row r="884" spans="1:26" ht="12.75" customHeight="1">
      <c r="A884" s="10"/>
      <c r="B884" s="10"/>
      <c r="C884" s="58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59"/>
      <c r="V884" s="10"/>
      <c r="W884" s="10"/>
      <c r="X884" s="10"/>
      <c r="Y884" s="10"/>
      <c r="Z884" s="10"/>
    </row>
    <row r="885" spans="1:26" ht="12.75" customHeight="1">
      <c r="A885" s="10"/>
      <c r="B885" s="10"/>
      <c r="C885" s="58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59"/>
      <c r="V885" s="10"/>
      <c r="W885" s="10"/>
      <c r="X885" s="10"/>
      <c r="Y885" s="10"/>
      <c r="Z885" s="10"/>
    </row>
    <row r="886" spans="1:26" ht="12.75" customHeight="1">
      <c r="A886" s="10"/>
      <c r="B886" s="10"/>
      <c r="C886" s="58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59"/>
      <c r="V886" s="10"/>
      <c r="W886" s="10"/>
      <c r="X886" s="10"/>
      <c r="Y886" s="10"/>
      <c r="Z886" s="10"/>
    </row>
    <row r="887" spans="1:26" ht="12.75" customHeight="1">
      <c r="A887" s="10"/>
      <c r="B887" s="10"/>
      <c r="C887" s="58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59"/>
      <c r="V887" s="10"/>
      <c r="W887" s="10"/>
      <c r="X887" s="10"/>
      <c r="Y887" s="10"/>
      <c r="Z887" s="10"/>
    </row>
    <row r="888" spans="1:26" ht="12.75" customHeight="1">
      <c r="A888" s="10"/>
      <c r="B888" s="10"/>
      <c r="C888" s="58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59"/>
      <c r="V888" s="10"/>
      <c r="W888" s="10"/>
      <c r="X888" s="10"/>
      <c r="Y888" s="10"/>
      <c r="Z888" s="10"/>
    </row>
    <row r="889" spans="1:26" ht="12.75" customHeight="1">
      <c r="A889" s="10"/>
      <c r="B889" s="10"/>
      <c r="C889" s="58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59"/>
      <c r="V889" s="10"/>
      <c r="W889" s="10"/>
      <c r="X889" s="10"/>
      <c r="Y889" s="10"/>
      <c r="Z889" s="10"/>
    </row>
    <row r="890" spans="1:26" ht="12.75" customHeight="1">
      <c r="A890" s="10"/>
      <c r="B890" s="10"/>
      <c r="C890" s="58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59"/>
      <c r="V890" s="10"/>
      <c r="W890" s="10"/>
      <c r="X890" s="10"/>
      <c r="Y890" s="10"/>
      <c r="Z890" s="10"/>
    </row>
    <row r="891" spans="1:26" ht="12.75" customHeight="1">
      <c r="A891" s="10"/>
      <c r="B891" s="10"/>
      <c r="C891" s="58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59"/>
      <c r="V891" s="10"/>
      <c r="W891" s="10"/>
      <c r="X891" s="10"/>
      <c r="Y891" s="10"/>
      <c r="Z891" s="10"/>
    </row>
    <row r="892" spans="1:26" ht="12.75" customHeight="1">
      <c r="A892" s="10"/>
      <c r="B892" s="10"/>
      <c r="C892" s="58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59"/>
      <c r="V892" s="10"/>
      <c r="W892" s="10"/>
      <c r="X892" s="10"/>
      <c r="Y892" s="10"/>
      <c r="Z892" s="10"/>
    </row>
    <row r="893" spans="1:26" ht="12.75" customHeight="1">
      <c r="A893" s="10"/>
      <c r="B893" s="10"/>
      <c r="C893" s="58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59"/>
      <c r="V893" s="10"/>
      <c r="W893" s="10"/>
      <c r="X893" s="10"/>
      <c r="Y893" s="10"/>
      <c r="Z893" s="10"/>
    </row>
    <row r="894" spans="1:26" ht="12.75" customHeight="1">
      <c r="A894" s="10"/>
      <c r="B894" s="10"/>
      <c r="C894" s="58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59"/>
      <c r="V894" s="10"/>
      <c r="W894" s="10"/>
      <c r="X894" s="10"/>
      <c r="Y894" s="10"/>
      <c r="Z894" s="10"/>
    </row>
    <row r="895" spans="1:26" ht="12.75" customHeight="1">
      <c r="A895" s="10"/>
      <c r="B895" s="10"/>
      <c r="C895" s="58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59"/>
      <c r="V895" s="10"/>
      <c r="W895" s="10"/>
      <c r="X895" s="10"/>
      <c r="Y895" s="10"/>
      <c r="Z895" s="10"/>
    </row>
    <row r="896" spans="1:26" ht="12.75" customHeight="1">
      <c r="A896" s="10"/>
      <c r="B896" s="10"/>
      <c r="C896" s="58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59"/>
      <c r="V896" s="10"/>
      <c r="W896" s="10"/>
      <c r="X896" s="10"/>
      <c r="Y896" s="10"/>
      <c r="Z896" s="10"/>
    </row>
    <row r="897" spans="1:26" ht="12.75" customHeight="1">
      <c r="A897" s="10"/>
      <c r="B897" s="10"/>
      <c r="C897" s="58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59"/>
      <c r="V897" s="10"/>
      <c r="W897" s="10"/>
      <c r="X897" s="10"/>
      <c r="Y897" s="10"/>
      <c r="Z897" s="10"/>
    </row>
    <row r="898" spans="1:26" ht="12.75" customHeight="1">
      <c r="A898" s="10"/>
      <c r="B898" s="10"/>
      <c r="C898" s="58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59"/>
      <c r="V898" s="10"/>
      <c r="W898" s="10"/>
      <c r="X898" s="10"/>
      <c r="Y898" s="10"/>
      <c r="Z898" s="10"/>
    </row>
    <row r="899" spans="1:26" ht="12.75" customHeight="1">
      <c r="A899" s="10"/>
      <c r="B899" s="10"/>
      <c r="C899" s="58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59"/>
      <c r="V899" s="10"/>
      <c r="W899" s="10"/>
      <c r="X899" s="10"/>
      <c r="Y899" s="10"/>
      <c r="Z899" s="10"/>
    </row>
    <row r="900" spans="1:26" ht="12.75" customHeight="1">
      <c r="A900" s="10"/>
      <c r="B900" s="10"/>
      <c r="C900" s="58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59"/>
      <c r="V900" s="10"/>
      <c r="W900" s="10"/>
      <c r="X900" s="10"/>
      <c r="Y900" s="10"/>
      <c r="Z900" s="10"/>
    </row>
    <row r="901" spans="1:26" ht="12.75" customHeight="1">
      <c r="A901" s="10"/>
      <c r="B901" s="10"/>
      <c r="C901" s="58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59"/>
      <c r="V901" s="10"/>
      <c r="W901" s="10"/>
      <c r="X901" s="10"/>
      <c r="Y901" s="10"/>
      <c r="Z901" s="10"/>
    </row>
    <row r="902" spans="1:26" ht="12.75" customHeight="1">
      <c r="A902" s="10"/>
      <c r="B902" s="10"/>
      <c r="C902" s="58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59"/>
      <c r="V902" s="10"/>
      <c r="W902" s="10"/>
      <c r="X902" s="10"/>
      <c r="Y902" s="10"/>
      <c r="Z902" s="10"/>
    </row>
    <row r="903" spans="1:26" ht="12.75" customHeight="1">
      <c r="A903" s="10"/>
      <c r="B903" s="10"/>
      <c r="C903" s="58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59"/>
      <c r="V903" s="10"/>
      <c r="W903" s="10"/>
      <c r="X903" s="10"/>
      <c r="Y903" s="10"/>
      <c r="Z903" s="10"/>
    </row>
    <row r="904" spans="1:26" ht="12.75" customHeight="1">
      <c r="A904" s="10"/>
      <c r="B904" s="10"/>
      <c r="C904" s="58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59"/>
      <c r="V904" s="10"/>
      <c r="W904" s="10"/>
      <c r="X904" s="10"/>
      <c r="Y904" s="10"/>
      <c r="Z904" s="10"/>
    </row>
    <row r="905" spans="1:26" ht="12.75" customHeight="1">
      <c r="A905" s="10"/>
      <c r="B905" s="10"/>
      <c r="C905" s="58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59"/>
      <c r="V905" s="10"/>
      <c r="W905" s="10"/>
      <c r="X905" s="10"/>
      <c r="Y905" s="10"/>
      <c r="Z905" s="10"/>
    </row>
    <row r="906" spans="1:26" ht="12.75" customHeight="1">
      <c r="A906" s="10"/>
      <c r="B906" s="10"/>
      <c r="C906" s="58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59"/>
      <c r="V906" s="10"/>
      <c r="W906" s="10"/>
      <c r="X906" s="10"/>
      <c r="Y906" s="10"/>
      <c r="Z906" s="10"/>
    </row>
    <row r="907" spans="1:26" ht="12.75" customHeight="1">
      <c r="A907" s="10"/>
      <c r="B907" s="10"/>
      <c r="C907" s="58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59"/>
      <c r="V907" s="10"/>
      <c r="W907" s="10"/>
      <c r="X907" s="10"/>
      <c r="Y907" s="10"/>
      <c r="Z907" s="10"/>
    </row>
    <row r="908" spans="1:26" ht="12.75" customHeight="1">
      <c r="A908" s="10"/>
      <c r="B908" s="10"/>
      <c r="C908" s="58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59"/>
      <c r="V908" s="10"/>
      <c r="W908" s="10"/>
      <c r="X908" s="10"/>
      <c r="Y908" s="10"/>
      <c r="Z908" s="10"/>
    </row>
    <row r="909" spans="1:26" ht="12.75" customHeight="1">
      <c r="A909" s="10"/>
      <c r="B909" s="10"/>
      <c r="C909" s="58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59"/>
      <c r="V909" s="10"/>
      <c r="W909" s="10"/>
      <c r="X909" s="10"/>
      <c r="Y909" s="10"/>
      <c r="Z909" s="10"/>
    </row>
    <row r="910" spans="1:26" ht="12.75" customHeight="1">
      <c r="A910" s="10"/>
      <c r="B910" s="10"/>
      <c r="C910" s="58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59"/>
      <c r="V910" s="10"/>
      <c r="W910" s="10"/>
      <c r="X910" s="10"/>
      <c r="Y910" s="10"/>
      <c r="Z910" s="10"/>
    </row>
    <row r="911" spans="1:26" ht="12.75" customHeight="1">
      <c r="A911" s="10"/>
      <c r="B911" s="10"/>
      <c r="C911" s="58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59"/>
      <c r="V911" s="10"/>
      <c r="W911" s="10"/>
      <c r="X911" s="10"/>
      <c r="Y911" s="10"/>
      <c r="Z911" s="10"/>
    </row>
    <row r="912" spans="1:26" ht="12.75" customHeight="1">
      <c r="A912" s="10"/>
      <c r="B912" s="10"/>
      <c r="C912" s="58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59"/>
      <c r="V912" s="10"/>
      <c r="W912" s="10"/>
      <c r="X912" s="10"/>
      <c r="Y912" s="10"/>
      <c r="Z912" s="10"/>
    </row>
    <row r="913" spans="1:26" ht="12.75" customHeight="1">
      <c r="A913" s="10"/>
      <c r="B913" s="10"/>
      <c r="C913" s="58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59"/>
      <c r="V913" s="10"/>
      <c r="W913" s="10"/>
      <c r="X913" s="10"/>
      <c r="Y913" s="10"/>
      <c r="Z913" s="10"/>
    </row>
    <row r="914" spans="1:26" ht="12.75" customHeight="1">
      <c r="A914" s="10"/>
      <c r="B914" s="10"/>
      <c r="C914" s="58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59"/>
      <c r="V914" s="10"/>
      <c r="W914" s="10"/>
      <c r="X914" s="10"/>
      <c r="Y914" s="10"/>
      <c r="Z914" s="10"/>
    </row>
    <row r="915" spans="1:26" ht="12.75" customHeight="1">
      <c r="A915" s="10"/>
      <c r="B915" s="10"/>
      <c r="C915" s="58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59"/>
      <c r="V915" s="10"/>
      <c r="W915" s="10"/>
      <c r="X915" s="10"/>
      <c r="Y915" s="10"/>
      <c r="Z915" s="10"/>
    </row>
    <row r="916" spans="1:26" ht="12.75" customHeight="1">
      <c r="A916" s="10"/>
      <c r="B916" s="10"/>
      <c r="C916" s="58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59"/>
      <c r="V916" s="10"/>
      <c r="W916" s="10"/>
      <c r="X916" s="10"/>
      <c r="Y916" s="10"/>
      <c r="Z916" s="10"/>
    </row>
    <row r="917" spans="1:26" ht="12.75" customHeight="1">
      <c r="A917" s="10"/>
      <c r="B917" s="10"/>
      <c r="C917" s="58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59"/>
      <c r="V917" s="10"/>
      <c r="W917" s="10"/>
      <c r="X917" s="10"/>
      <c r="Y917" s="10"/>
      <c r="Z917" s="10"/>
    </row>
    <row r="918" spans="1:26" ht="12.75" customHeight="1">
      <c r="A918" s="10"/>
      <c r="B918" s="10"/>
      <c r="C918" s="58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59"/>
      <c r="V918" s="10"/>
      <c r="W918" s="10"/>
      <c r="X918" s="10"/>
      <c r="Y918" s="10"/>
      <c r="Z918" s="10"/>
    </row>
    <row r="919" spans="1:26" ht="12.75" customHeight="1">
      <c r="A919" s="10"/>
      <c r="B919" s="10"/>
      <c r="C919" s="58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59"/>
      <c r="V919" s="10"/>
      <c r="W919" s="10"/>
      <c r="X919" s="10"/>
      <c r="Y919" s="10"/>
      <c r="Z919" s="10"/>
    </row>
    <row r="920" spans="1:26" ht="12.75" customHeight="1">
      <c r="A920" s="10"/>
      <c r="B920" s="10"/>
      <c r="C920" s="58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59"/>
      <c r="V920" s="10"/>
      <c r="W920" s="10"/>
      <c r="X920" s="10"/>
      <c r="Y920" s="10"/>
      <c r="Z920" s="10"/>
    </row>
    <row r="921" spans="1:26" ht="12.75" customHeight="1">
      <c r="A921" s="10"/>
      <c r="B921" s="10"/>
      <c r="C921" s="58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59"/>
      <c r="V921" s="10"/>
      <c r="W921" s="10"/>
      <c r="X921" s="10"/>
      <c r="Y921" s="10"/>
      <c r="Z921" s="10"/>
    </row>
    <row r="922" spans="1:26" ht="12.75" customHeight="1">
      <c r="A922" s="10"/>
      <c r="B922" s="10"/>
      <c r="C922" s="58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59"/>
      <c r="V922" s="10"/>
      <c r="W922" s="10"/>
      <c r="X922" s="10"/>
      <c r="Y922" s="10"/>
      <c r="Z922" s="10"/>
    </row>
    <row r="923" spans="1:26" ht="12.75" customHeight="1">
      <c r="A923" s="10"/>
      <c r="B923" s="10"/>
      <c r="C923" s="58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59"/>
      <c r="V923" s="10"/>
      <c r="W923" s="10"/>
      <c r="X923" s="10"/>
      <c r="Y923" s="10"/>
      <c r="Z923" s="10"/>
    </row>
    <row r="924" spans="1:26" ht="12.75" customHeight="1">
      <c r="A924" s="10"/>
      <c r="B924" s="10"/>
      <c r="C924" s="58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59"/>
      <c r="V924" s="10"/>
      <c r="W924" s="10"/>
      <c r="X924" s="10"/>
      <c r="Y924" s="10"/>
      <c r="Z924" s="10"/>
    </row>
    <row r="925" spans="1:26" ht="12.75" customHeight="1">
      <c r="A925" s="10"/>
      <c r="B925" s="10"/>
      <c r="C925" s="58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59"/>
      <c r="V925" s="10"/>
      <c r="W925" s="10"/>
      <c r="X925" s="10"/>
      <c r="Y925" s="10"/>
      <c r="Z925" s="10"/>
    </row>
    <row r="926" spans="1:26" ht="12.75" customHeight="1">
      <c r="A926" s="10"/>
      <c r="B926" s="10"/>
      <c r="C926" s="58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59"/>
      <c r="V926" s="10"/>
      <c r="W926" s="10"/>
      <c r="X926" s="10"/>
      <c r="Y926" s="10"/>
      <c r="Z926" s="10"/>
    </row>
    <row r="927" spans="1:26" ht="12.75" customHeight="1">
      <c r="A927" s="10"/>
      <c r="B927" s="10"/>
      <c r="C927" s="58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59"/>
      <c r="V927" s="10"/>
      <c r="W927" s="10"/>
      <c r="X927" s="10"/>
      <c r="Y927" s="10"/>
      <c r="Z927" s="10"/>
    </row>
    <row r="928" spans="1:26" ht="12.75" customHeight="1">
      <c r="A928" s="10"/>
      <c r="B928" s="10"/>
      <c r="C928" s="58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59"/>
      <c r="V928" s="10"/>
      <c r="W928" s="10"/>
      <c r="X928" s="10"/>
      <c r="Y928" s="10"/>
      <c r="Z928" s="10"/>
    </row>
    <row r="929" spans="1:26" ht="12.75" customHeight="1">
      <c r="A929" s="10"/>
      <c r="B929" s="10"/>
      <c r="C929" s="58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59"/>
      <c r="V929" s="10"/>
      <c r="W929" s="10"/>
      <c r="X929" s="10"/>
      <c r="Y929" s="10"/>
      <c r="Z929" s="10"/>
    </row>
    <row r="930" spans="1:26" ht="12.75" customHeight="1">
      <c r="A930" s="10"/>
      <c r="B930" s="10"/>
      <c r="C930" s="58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59"/>
      <c r="V930" s="10"/>
      <c r="W930" s="10"/>
      <c r="X930" s="10"/>
      <c r="Y930" s="10"/>
      <c r="Z930" s="10"/>
    </row>
    <row r="931" spans="1:26" ht="12.75" customHeight="1">
      <c r="A931" s="10"/>
      <c r="B931" s="10"/>
      <c r="C931" s="58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59"/>
      <c r="V931" s="10"/>
      <c r="W931" s="10"/>
      <c r="X931" s="10"/>
      <c r="Y931" s="10"/>
      <c r="Z931" s="10"/>
    </row>
    <row r="932" spans="1:26" ht="12.75" customHeight="1">
      <c r="A932" s="10"/>
      <c r="B932" s="10"/>
      <c r="C932" s="58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59"/>
      <c r="V932" s="10"/>
      <c r="W932" s="10"/>
      <c r="X932" s="10"/>
      <c r="Y932" s="10"/>
      <c r="Z932" s="10"/>
    </row>
    <row r="933" spans="1:26" ht="12.75" customHeight="1">
      <c r="A933" s="10"/>
      <c r="B933" s="10"/>
      <c r="C933" s="58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59"/>
      <c r="V933" s="10"/>
      <c r="W933" s="10"/>
      <c r="X933" s="10"/>
      <c r="Y933" s="10"/>
      <c r="Z933" s="10"/>
    </row>
    <row r="934" spans="1:26" ht="12.75" customHeight="1">
      <c r="A934" s="10"/>
      <c r="B934" s="10"/>
      <c r="C934" s="58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59"/>
      <c r="V934" s="10"/>
      <c r="W934" s="10"/>
      <c r="X934" s="10"/>
      <c r="Y934" s="10"/>
      <c r="Z934" s="10"/>
    </row>
    <row r="935" spans="1:26" ht="12.75" customHeight="1">
      <c r="A935" s="10"/>
      <c r="B935" s="10"/>
      <c r="C935" s="58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59"/>
      <c r="V935" s="10"/>
      <c r="W935" s="10"/>
      <c r="X935" s="10"/>
      <c r="Y935" s="10"/>
      <c r="Z935" s="10"/>
    </row>
    <row r="936" spans="1:26" ht="12.75" customHeight="1">
      <c r="A936" s="10"/>
      <c r="B936" s="10"/>
      <c r="C936" s="58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59"/>
      <c r="V936" s="10"/>
      <c r="W936" s="10"/>
      <c r="X936" s="10"/>
      <c r="Y936" s="10"/>
      <c r="Z936" s="10"/>
    </row>
    <row r="937" spans="1:26" ht="12.75" customHeight="1">
      <c r="A937" s="10"/>
      <c r="B937" s="10"/>
      <c r="C937" s="58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59"/>
      <c r="V937" s="10"/>
      <c r="W937" s="10"/>
      <c r="X937" s="10"/>
      <c r="Y937" s="10"/>
      <c r="Z937" s="10"/>
    </row>
    <row r="938" spans="1:26" ht="12.75" customHeight="1">
      <c r="A938" s="10"/>
      <c r="B938" s="10"/>
      <c r="C938" s="58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59"/>
      <c r="V938" s="10"/>
      <c r="W938" s="10"/>
      <c r="X938" s="10"/>
      <c r="Y938" s="10"/>
      <c r="Z938" s="10"/>
    </row>
    <row r="939" spans="1:26" ht="12.75" customHeight="1">
      <c r="A939" s="10"/>
      <c r="B939" s="10"/>
      <c r="C939" s="58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59"/>
      <c r="V939" s="10"/>
      <c r="W939" s="10"/>
      <c r="X939" s="10"/>
      <c r="Y939" s="10"/>
      <c r="Z939" s="10"/>
    </row>
    <row r="940" spans="1:26" ht="12.75" customHeight="1">
      <c r="A940" s="10"/>
      <c r="B940" s="10"/>
      <c r="C940" s="58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59"/>
      <c r="V940" s="10"/>
      <c r="W940" s="10"/>
      <c r="X940" s="10"/>
      <c r="Y940" s="10"/>
      <c r="Z940" s="10"/>
    </row>
    <row r="941" spans="1:26" ht="12.75" customHeight="1">
      <c r="A941" s="10"/>
      <c r="B941" s="10"/>
      <c r="C941" s="58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59"/>
      <c r="V941" s="10"/>
      <c r="W941" s="10"/>
      <c r="X941" s="10"/>
      <c r="Y941" s="10"/>
      <c r="Z941" s="10"/>
    </row>
    <row r="942" spans="1:26" ht="12.75" customHeight="1">
      <c r="A942" s="10"/>
      <c r="B942" s="10"/>
      <c r="C942" s="58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59"/>
      <c r="V942" s="10"/>
      <c r="W942" s="10"/>
      <c r="X942" s="10"/>
      <c r="Y942" s="10"/>
      <c r="Z942" s="10"/>
    </row>
    <row r="943" spans="1:26" ht="12.75" customHeight="1">
      <c r="A943" s="10"/>
      <c r="B943" s="10"/>
      <c r="C943" s="58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59"/>
      <c r="V943" s="10"/>
      <c r="W943" s="10"/>
      <c r="X943" s="10"/>
      <c r="Y943" s="10"/>
      <c r="Z943" s="10"/>
    </row>
    <row r="944" spans="1:26" ht="12.75" customHeight="1">
      <c r="A944" s="10"/>
      <c r="B944" s="10"/>
      <c r="C944" s="58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59"/>
      <c r="V944" s="10"/>
      <c r="W944" s="10"/>
      <c r="X944" s="10"/>
      <c r="Y944" s="10"/>
      <c r="Z944" s="10"/>
    </row>
    <row r="945" spans="1:26" ht="12.75" customHeight="1">
      <c r="A945" s="10"/>
      <c r="B945" s="10"/>
      <c r="C945" s="58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59"/>
      <c r="V945" s="10"/>
      <c r="W945" s="10"/>
      <c r="X945" s="10"/>
      <c r="Y945" s="10"/>
      <c r="Z945" s="10"/>
    </row>
    <row r="946" spans="1:26" ht="12.75" customHeight="1">
      <c r="A946" s="10"/>
      <c r="B946" s="10"/>
      <c r="C946" s="58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59"/>
      <c r="V946" s="10"/>
      <c r="W946" s="10"/>
      <c r="X946" s="10"/>
      <c r="Y946" s="10"/>
      <c r="Z946" s="10"/>
    </row>
    <row r="947" spans="1:26" ht="12.75" customHeight="1">
      <c r="A947" s="10"/>
      <c r="B947" s="10"/>
      <c r="C947" s="58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59"/>
      <c r="V947" s="10"/>
      <c r="W947" s="10"/>
      <c r="X947" s="10"/>
      <c r="Y947" s="10"/>
      <c r="Z947" s="10"/>
    </row>
    <row r="948" spans="1:26" ht="12.75" customHeight="1">
      <c r="A948" s="10"/>
      <c r="B948" s="10"/>
      <c r="C948" s="58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59"/>
      <c r="V948" s="10"/>
      <c r="W948" s="10"/>
      <c r="X948" s="10"/>
      <c r="Y948" s="10"/>
      <c r="Z948" s="10"/>
    </row>
    <row r="949" spans="1:26" ht="12.75" customHeight="1">
      <c r="A949" s="10"/>
      <c r="B949" s="10"/>
      <c r="C949" s="58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59"/>
      <c r="V949" s="10"/>
      <c r="W949" s="10"/>
      <c r="X949" s="10"/>
      <c r="Y949" s="10"/>
      <c r="Z949" s="10"/>
    </row>
    <row r="950" spans="1:26" ht="12.75" customHeight="1">
      <c r="A950" s="10"/>
      <c r="B950" s="10"/>
      <c r="C950" s="58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59"/>
      <c r="V950" s="10"/>
      <c r="W950" s="10"/>
      <c r="X950" s="10"/>
      <c r="Y950" s="10"/>
      <c r="Z950" s="10"/>
    </row>
    <row r="951" spans="1:26" ht="12.75" customHeight="1">
      <c r="A951" s="10"/>
      <c r="B951" s="10"/>
      <c r="C951" s="58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59"/>
      <c r="V951" s="10"/>
      <c r="W951" s="10"/>
      <c r="X951" s="10"/>
      <c r="Y951" s="10"/>
      <c r="Z951" s="10"/>
    </row>
    <row r="952" spans="1:26" ht="12.75" customHeight="1">
      <c r="A952" s="10"/>
      <c r="B952" s="10"/>
      <c r="C952" s="58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59"/>
      <c r="V952" s="10"/>
      <c r="W952" s="10"/>
      <c r="X952" s="10"/>
      <c r="Y952" s="10"/>
      <c r="Z952" s="10"/>
    </row>
    <row r="953" spans="1:26" ht="12.75" customHeight="1">
      <c r="A953" s="10"/>
      <c r="B953" s="10"/>
      <c r="C953" s="58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59"/>
      <c r="V953" s="10"/>
      <c r="W953" s="10"/>
      <c r="X953" s="10"/>
      <c r="Y953" s="10"/>
      <c r="Z953" s="10"/>
    </row>
    <row r="954" spans="1:26" ht="12.75" customHeight="1">
      <c r="A954" s="10"/>
      <c r="B954" s="10"/>
      <c r="C954" s="58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59"/>
      <c r="V954" s="10"/>
      <c r="W954" s="10"/>
      <c r="X954" s="10"/>
      <c r="Y954" s="10"/>
      <c r="Z954" s="10"/>
    </row>
    <row r="955" spans="1:26" ht="12.75" customHeight="1">
      <c r="A955" s="10"/>
      <c r="B955" s="10"/>
      <c r="C955" s="58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59"/>
      <c r="V955" s="10"/>
      <c r="W955" s="10"/>
      <c r="X955" s="10"/>
      <c r="Y955" s="10"/>
      <c r="Z955" s="10"/>
    </row>
    <row r="956" spans="1:26" ht="12.75" customHeight="1">
      <c r="A956" s="10"/>
      <c r="B956" s="10"/>
      <c r="C956" s="58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59"/>
      <c r="V956" s="10"/>
      <c r="W956" s="10"/>
      <c r="X956" s="10"/>
      <c r="Y956" s="10"/>
      <c r="Z956" s="10"/>
    </row>
    <row r="957" spans="1:26" ht="12.75" customHeight="1">
      <c r="A957" s="10"/>
      <c r="B957" s="10"/>
      <c r="C957" s="58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59"/>
      <c r="V957" s="10"/>
      <c r="W957" s="10"/>
      <c r="X957" s="10"/>
      <c r="Y957" s="10"/>
      <c r="Z957" s="10"/>
    </row>
    <row r="958" spans="1:26" ht="12.75" customHeight="1">
      <c r="A958" s="10"/>
      <c r="B958" s="10"/>
      <c r="C958" s="58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59"/>
      <c r="V958" s="10"/>
      <c r="W958" s="10"/>
      <c r="X958" s="10"/>
      <c r="Y958" s="10"/>
      <c r="Z958" s="10"/>
    </row>
    <row r="959" spans="1:26" ht="12.75" customHeight="1">
      <c r="A959" s="10"/>
      <c r="B959" s="10"/>
      <c r="C959" s="58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59"/>
      <c r="V959" s="10"/>
      <c r="W959" s="10"/>
      <c r="X959" s="10"/>
      <c r="Y959" s="10"/>
      <c r="Z959" s="10"/>
    </row>
    <row r="960" spans="1:26" ht="12.75" customHeight="1">
      <c r="A960" s="10"/>
      <c r="B960" s="10"/>
      <c r="C960" s="58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59"/>
      <c r="V960" s="10"/>
      <c r="W960" s="10"/>
      <c r="X960" s="10"/>
      <c r="Y960" s="10"/>
      <c r="Z960" s="10"/>
    </row>
    <row r="961" spans="1:26" ht="12.75" customHeight="1">
      <c r="A961" s="10"/>
      <c r="B961" s="10"/>
      <c r="C961" s="58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59"/>
      <c r="V961" s="10"/>
      <c r="W961" s="10"/>
      <c r="X961" s="10"/>
      <c r="Y961" s="10"/>
      <c r="Z961" s="10"/>
    </row>
    <row r="962" spans="1:26" ht="12.75" customHeight="1">
      <c r="A962" s="10"/>
      <c r="B962" s="10"/>
      <c r="C962" s="58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59"/>
      <c r="V962" s="10"/>
      <c r="W962" s="10"/>
      <c r="X962" s="10"/>
      <c r="Y962" s="10"/>
      <c r="Z962" s="10"/>
    </row>
    <row r="963" spans="1:26" ht="12.75" customHeight="1">
      <c r="A963" s="10"/>
      <c r="B963" s="10"/>
      <c r="C963" s="58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59"/>
      <c r="V963" s="10"/>
      <c r="W963" s="10"/>
      <c r="X963" s="10"/>
      <c r="Y963" s="10"/>
      <c r="Z963" s="10"/>
    </row>
    <row r="964" spans="1:26" ht="12.75" customHeight="1">
      <c r="A964" s="10"/>
      <c r="B964" s="10"/>
      <c r="C964" s="58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59"/>
      <c r="V964" s="10"/>
      <c r="W964" s="10"/>
      <c r="X964" s="10"/>
      <c r="Y964" s="10"/>
      <c r="Z964" s="10"/>
    </row>
    <row r="965" spans="1:26" ht="12.75" customHeight="1">
      <c r="A965" s="10"/>
      <c r="B965" s="10"/>
      <c r="C965" s="58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59"/>
      <c r="V965" s="10"/>
      <c r="W965" s="10"/>
      <c r="X965" s="10"/>
      <c r="Y965" s="10"/>
      <c r="Z965" s="10"/>
    </row>
    <row r="966" spans="1:26" ht="12.75" customHeight="1">
      <c r="A966" s="10"/>
      <c r="B966" s="10"/>
      <c r="C966" s="58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59"/>
      <c r="V966" s="10"/>
      <c r="W966" s="10"/>
      <c r="X966" s="10"/>
      <c r="Y966" s="10"/>
      <c r="Z966" s="10"/>
    </row>
    <row r="967" spans="1:26" ht="12.75" customHeight="1">
      <c r="A967" s="10"/>
      <c r="B967" s="10"/>
      <c r="C967" s="58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59"/>
      <c r="V967" s="10"/>
      <c r="W967" s="10"/>
      <c r="X967" s="10"/>
      <c r="Y967" s="10"/>
      <c r="Z967" s="10"/>
    </row>
    <row r="968" spans="1:26" ht="12.75" customHeight="1">
      <c r="A968" s="10"/>
      <c r="B968" s="10"/>
      <c r="C968" s="58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59"/>
      <c r="V968" s="10"/>
      <c r="W968" s="10"/>
      <c r="X968" s="10"/>
      <c r="Y968" s="10"/>
      <c r="Z968" s="10"/>
    </row>
    <row r="969" spans="1:26" ht="12.75" customHeight="1">
      <c r="A969" s="10"/>
      <c r="B969" s="10"/>
      <c r="C969" s="58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59"/>
      <c r="V969" s="10"/>
      <c r="W969" s="10"/>
      <c r="X969" s="10"/>
      <c r="Y969" s="10"/>
      <c r="Z969" s="10"/>
    </row>
    <row r="970" spans="1:26" ht="12.75" customHeight="1">
      <c r="A970" s="10"/>
      <c r="B970" s="10"/>
      <c r="C970" s="58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59"/>
      <c r="V970" s="10"/>
      <c r="W970" s="10"/>
      <c r="X970" s="10"/>
      <c r="Y970" s="10"/>
      <c r="Z970" s="10"/>
    </row>
    <row r="971" spans="1:26" ht="12.75" customHeight="1">
      <c r="A971" s="10"/>
      <c r="B971" s="10"/>
      <c r="C971" s="58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59"/>
      <c r="V971" s="10"/>
      <c r="W971" s="10"/>
      <c r="X971" s="10"/>
      <c r="Y971" s="10"/>
      <c r="Z971" s="10"/>
    </row>
    <row r="972" spans="1:26" ht="12.75" customHeight="1">
      <c r="A972" s="10"/>
      <c r="B972" s="10"/>
      <c r="C972" s="58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59"/>
      <c r="V972" s="10"/>
      <c r="W972" s="10"/>
      <c r="X972" s="10"/>
      <c r="Y972" s="10"/>
      <c r="Z972" s="10"/>
    </row>
    <row r="973" spans="1:26" ht="12.75" customHeight="1">
      <c r="A973" s="10"/>
      <c r="B973" s="10"/>
      <c r="C973" s="58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59"/>
      <c r="V973" s="10"/>
      <c r="W973" s="10"/>
      <c r="X973" s="10"/>
      <c r="Y973" s="10"/>
      <c r="Z973" s="10"/>
    </row>
    <row r="974" spans="1:26" ht="12.75" customHeight="1">
      <c r="A974" s="10"/>
      <c r="B974" s="10"/>
      <c r="C974" s="58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59"/>
      <c r="V974" s="10"/>
      <c r="W974" s="10"/>
      <c r="X974" s="10"/>
      <c r="Y974" s="10"/>
      <c r="Z974" s="10"/>
    </row>
    <row r="975" spans="1:26" ht="12.75" customHeight="1">
      <c r="A975" s="10"/>
      <c r="B975" s="10"/>
      <c r="C975" s="58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59"/>
      <c r="V975" s="10"/>
      <c r="W975" s="10"/>
      <c r="X975" s="10"/>
      <c r="Y975" s="10"/>
      <c r="Z975" s="10"/>
    </row>
    <row r="976" spans="1:26" ht="12.75" customHeight="1">
      <c r="A976" s="10"/>
      <c r="B976" s="10"/>
      <c r="C976" s="58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59"/>
      <c r="V976" s="10"/>
      <c r="W976" s="10"/>
      <c r="X976" s="10"/>
      <c r="Y976" s="10"/>
      <c r="Z976" s="10"/>
    </row>
    <row r="977" spans="1:26" ht="12.75" customHeight="1">
      <c r="A977" s="10"/>
      <c r="B977" s="10"/>
      <c r="C977" s="58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59"/>
      <c r="V977" s="10"/>
      <c r="W977" s="10"/>
      <c r="X977" s="10"/>
      <c r="Y977" s="10"/>
      <c r="Z977" s="10"/>
    </row>
    <row r="978" spans="1:26" ht="12.75" customHeight="1">
      <c r="A978" s="10"/>
      <c r="B978" s="10"/>
      <c r="C978" s="58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59"/>
      <c r="V978" s="10"/>
      <c r="W978" s="10"/>
      <c r="X978" s="10"/>
      <c r="Y978" s="10"/>
      <c r="Z978" s="10"/>
    </row>
    <row r="979" spans="1:26" ht="12.75" customHeight="1">
      <c r="A979" s="10"/>
      <c r="B979" s="10"/>
      <c r="C979" s="58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59"/>
      <c r="V979" s="10"/>
      <c r="W979" s="10"/>
      <c r="X979" s="10"/>
      <c r="Y979" s="10"/>
      <c r="Z979" s="10"/>
    </row>
    <row r="980" spans="1:26" ht="12.75" customHeight="1">
      <c r="A980" s="10"/>
      <c r="B980" s="10"/>
      <c r="C980" s="58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59"/>
      <c r="V980" s="10"/>
      <c r="W980" s="10"/>
      <c r="X980" s="10"/>
      <c r="Y980" s="10"/>
      <c r="Z980" s="10"/>
    </row>
    <row r="981" spans="1:26" ht="12.75" customHeight="1">
      <c r="A981" s="10"/>
      <c r="B981" s="10"/>
      <c r="C981" s="58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59"/>
      <c r="V981" s="10"/>
      <c r="W981" s="10"/>
      <c r="X981" s="10"/>
      <c r="Y981" s="10"/>
      <c r="Z981" s="10"/>
    </row>
    <row r="982" spans="1:26" ht="12.75" customHeight="1">
      <c r="A982" s="10"/>
      <c r="B982" s="10"/>
      <c r="C982" s="58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59"/>
      <c r="V982" s="10"/>
      <c r="W982" s="10"/>
      <c r="X982" s="10"/>
      <c r="Y982" s="10"/>
      <c r="Z982" s="10"/>
    </row>
    <row r="983" spans="1:26" ht="12.75" customHeight="1">
      <c r="A983" s="10"/>
      <c r="B983" s="10"/>
      <c r="C983" s="58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59"/>
      <c r="V983" s="10"/>
      <c r="W983" s="10"/>
      <c r="X983" s="10"/>
      <c r="Y983" s="10"/>
      <c r="Z983" s="10"/>
    </row>
    <row r="984" spans="1:26" ht="12.75" customHeight="1">
      <c r="A984" s="10"/>
      <c r="B984" s="10"/>
      <c r="C984" s="58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59"/>
      <c r="V984" s="10"/>
      <c r="W984" s="10"/>
      <c r="X984" s="10"/>
      <c r="Y984" s="10"/>
      <c r="Z984" s="10"/>
    </row>
    <row r="985" spans="1:26" ht="12.75" customHeight="1">
      <c r="A985" s="10"/>
      <c r="B985" s="10"/>
      <c r="C985" s="58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59"/>
      <c r="V985" s="10"/>
      <c r="W985" s="10"/>
      <c r="X985" s="10"/>
      <c r="Y985" s="10"/>
      <c r="Z985" s="10"/>
    </row>
    <row r="986" spans="1:26" ht="12.75" customHeight="1">
      <c r="A986" s="10"/>
      <c r="B986" s="10"/>
      <c r="C986" s="58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59"/>
      <c r="V986" s="10"/>
      <c r="W986" s="10"/>
      <c r="X986" s="10"/>
      <c r="Y986" s="10"/>
      <c r="Z986" s="10"/>
    </row>
    <row r="987" spans="1:26" ht="12.75" customHeight="1">
      <c r="A987" s="10"/>
      <c r="B987" s="10"/>
      <c r="C987" s="58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59"/>
      <c r="V987" s="10"/>
      <c r="W987" s="10"/>
      <c r="X987" s="10"/>
      <c r="Y987" s="10"/>
      <c r="Z987" s="10"/>
    </row>
    <row r="988" spans="1:26" ht="12.75" customHeight="1">
      <c r="A988" s="10"/>
      <c r="B988" s="10"/>
      <c r="C988" s="58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59"/>
      <c r="V988" s="10"/>
      <c r="W988" s="10"/>
      <c r="X988" s="10"/>
      <c r="Y988" s="10"/>
      <c r="Z988" s="10"/>
    </row>
    <row r="989" spans="1:26" ht="12.75" customHeight="1">
      <c r="A989" s="10"/>
      <c r="B989" s="10"/>
      <c r="C989" s="58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59"/>
      <c r="V989" s="10"/>
      <c r="W989" s="10"/>
      <c r="X989" s="10"/>
      <c r="Y989" s="10"/>
      <c r="Z989" s="10"/>
    </row>
    <row r="990" spans="1:26" ht="12.75" customHeight="1">
      <c r="A990" s="10"/>
      <c r="B990" s="10"/>
      <c r="C990" s="58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59"/>
      <c r="V990" s="10"/>
      <c r="W990" s="10"/>
      <c r="X990" s="10"/>
      <c r="Y990" s="10"/>
      <c r="Z990" s="10"/>
    </row>
    <row r="991" spans="1:26" ht="12.75" customHeight="1">
      <c r="A991" s="10"/>
      <c r="B991" s="10"/>
      <c r="C991" s="58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59"/>
      <c r="V991" s="10"/>
      <c r="W991" s="10"/>
      <c r="X991" s="10"/>
      <c r="Y991" s="10"/>
      <c r="Z991" s="10"/>
    </row>
    <row r="992" spans="1:26" ht="12.75" customHeight="1">
      <c r="A992" s="10"/>
      <c r="B992" s="10"/>
      <c r="C992" s="58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59"/>
      <c r="V992" s="10"/>
      <c r="W992" s="10"/>
      <c r="X992" s="10"/>
      <c r="Y992" s="10"/>
      <c r="Z992" s="10"/>
    </row>
    <row r="993" spans="1:26" ht="12.75" customHeight="1">
      <c r="A993" s="10"/>
      <c r="B993" s="10"/>
      <c r="C993" s="58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59"/>
      <c r="V993" s="10"/>
      <c r="W993" s="10"/>
      <c r="X993" s="10"/>
      <c r="Y993" s="10"/>
      <c r="Z993" s="10"/>
    </row>
    <row r="994" spans="1:26" ht="12.75" customHeight="1">
      <c r="A994" s="10"/>
      <c r="B994" s="10"/>
      <c r="C994" s="58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59"/>
      <c r="V994" s="10"/>
      <c r="W994" s="10"/>
      <c r="X994" s="10"/>
      <c r="Y994" s="10"/>
      <c r="Z994" s="10"/>
    </row>
    <row r="995" spans="1:26" ht="12.75" customHeight="1">
      <c r="A995" s="10"/>
      <c r="B995" s="10"/>
      <c r="C995" s="58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59"/>
      <c r="V995" s="10"/>
      <c r="W995" s="10"/>
      <c r="X995" s="10"/>
      <c r="Y995" s="10"/>
      <c r="Z995" s="10"/>
    </row>
    <row r="996" spans="1:26" ht="12.75" customHeight="1">
      <c r="A996" s="10"/>
      <c r="B996" s="10"/>
      <c r="C996" s="58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59"/>
      <c r="V996" s="10"/>
      <c r="W996" s="10"/>
      <c r="X996" s="10"/>
      <c r="Y996" s="10"/>
      <c r="Z996" s="10"/>
    </row>
    <row r="997" spans="1:26" ht="12.75" customHeight="1">
      <c r="A997" s="10"/>
      <c r="B997" s="10"/>
      <c r="C997" s="58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59"/>
      <c r="V997" s="10"/>
      <c r="W997" s="10"/>
      <c r="X997" s="10"/>
      <c r="Y997" s="10"/>
      <c r="Z997" s="10"/>
    </row>
    <row r="998" spans="1:26" ht="12.75" customHeight="1">
      <c r="A998" s="10"/>
      <c r="B998" s="10"/>
      <c r="C998" s="58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59"/>
      <c r="V998" s="10"/>
      <c r="W998" s="10"/>
      <c r="X998" s="10"/>
      <c r="Y998" s="10"/>
      <c r="Z998" s="10"/>
    </row>
    <row r="999" spans="1:26" ht="12.75" customHeight="1">
      <c r="A999" s="10"/>
      <c r="B999" s="10"/>
      <c r="C999" s="58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59"/>
      <c r="V999" s="10"/>
      <c r="W999" s="10"/>
      <c r="X999" s="10"/>
      <c r="Y999" s="10"/>
      <c r="Z999" s="10"/>
    </row>
    <row r="1000" spans="1:26" ht="12.75" customHeight="1">
      <c r="A1000" s="10"/>
      <c r="B1000" s="10"/>
      <c r="C1000" s="58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59"/>
      <c r="V1000" s="10"/>
      <c r="W1000" s="10"/>
      <c r="X1000" s="10"/>
      <c r="Y1000" s="10"/>
      <c r="Z1000" s="10"/>
    </row>
  </sheetData>
  <sheetProtection algorithmName="SHA-512" hashValue="glDRfSTlqsRCzgt135eAUTzYpawp+wad9YQj02MpTquoFMxyp91S2mnuKUq/zXXCgiztiPFbpA9NxOeMxUN4YA==" saltValue="EqXUN+6xQaD0FyhlxgEi8g==" spinCount="100000" sheet="1" objects="1" scenarios="1"/>
  <mergeCells count="18">
    <mergeCell ref="G52:T52"/>
    <mergeCell ref="B120:F120"/>
    <mergeCell ref="G120:T120"/>
    <mergeCell ref="B137:F137"/>
    <mergeCell ref="G137:P137"/>
    <mergeCell ref="B52:F52"/>
    <mergeCell ref="B69:F69"/>
    <mergeCell ref="G69:T69"/>
    <mergeCell ref="B86:F86"/>
    <mergeCell ref="G86:T86"/>
    <mergeCell ref="B103:F103"/>
    <mergeCell ref="G103:T103"/>
    <mergeCell ref="B2:F2"/>
    <mergeCell ref="G2:T2"/>
    <mergeCell ref="B18:F18"/>
    <mergeCell ref="G18:T18"/>
    <mergeCell ref="B35:F35"/>
    <mergeCell ref="G35:T35"/>
  </mergeCells>
  <pageMargins left="0.7" right="0.7" top="0.75" bottom="0.75" header="0" footer="0"/>
  <pageSetup scale="69" orientation="landscape" r:id="rId1"/>
  <rowBreaks count="2" manualBreakCount="2">
    <brk id="51" min="1" max="19" man="1"/>
    <brk id="102" min="1" max="19" man="1"/>
  </rowBreaks>
  <colBreaks count="1" manualBreakCount="1">
    <brk id="6" min="1" max="14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showRowColHeaders="0" zoomScaleNormal="100" workbookViewId="0">
      <selection activeCell="N15" sqref="N15"/>
    </sheetView>
  </sheetViews>
  <sheetFormatPr baseColWidth="10" defaultColWidth="12.625" defaultRowHeight="15" customHeight="1"/>
  <cols>
    <col min="1" max="1" width="6.5" customWidth="1"/>
    <col min="2" max="2" width="9.125" customWidth="1"/>
    <col min="3" max="6" width="12.125" customWidth="1"/>
    <col min="7" max="7" width="10.375" customWidth="1"/>
    <col min="8" max="8" width="11.125" customWidth="1"/>
    <col min="9" max="9" width="10" customWidth="1"/>
    <col min="10" max="10" width="9.125" customWidth="1"/>
    <col min="11" max="11" width="13.5" customWidth="1"/>
    <col min="12" max="13" width="11.25" customWidth="1"/>
    <col min="14" max="26" width="9.375" customWidth="1"/>
  </cols>
  <sheetData>
    <row r="1" spans="1:26" ht="12.75" customHeight="1">
      <c r="A1" s="10"/>
      <c r="B1" s="10"/>
      <c r="C1" s="10"/>
      <c r="D1" s="10"/>
      <c r="E1" s="10"/>
      <c r="F1" s="84"/>
      <c r="G1" s="84"/>
      <c r="H1" s="84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2.75" customHeight="1">
      <c r="A2" s="10"/>
      <c r="B2" s="127" t="s">
        <v>134</v>
      </c>
      <c r="C2" s="129"/>
      <c r="D2" s="129"/>
      <c r="E2" s="129"/>
      <c r="F2" s="129"/>
      <c r="G2" s="129"/>
      <c r="H2" s="128"/>
      <c r="I2" s="10"/>
      <c r="J2" s="127" t="s">
        <v>135</v>
      </c>
      <c r="K2" s="129"/>
      <c r="L2" s="129"/>
      <c r="M2" s="128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2.75" customHeight="1">
      <c r="A3" s="10"/>
      <c r="B3" s="11" t="s">
        <v>15</v>
      </c>
      <c r="C3" s="11" t="s">
        <v>136</v>
      </c>
      <c r="D3" s="11" t="s">
        <v>137</v>
      </c>
      <c r="E3" s="11" t="s">
        <v>138</v>
      </c>
      <c r="F3" s="11" t="s">
        <v>139</v>
      </c>
      <c r="G3" s="11" t="s">
        <v>140</v>
      </c>
      <c r="H3" s="11" t="s">
        <v>141</v>
      </c>
      <c r="I3" s="10"/>
      <c r="J3" s="11" t="s">
        <v>15</v>
      </c>
      <c r="K3" s="11" t="s">
        <v>142</v>
      </c>
      <c r="L3" s="11" t="s">
        <v>143</v>
      </c>
      <c r="M3" s="11" t="s">
        <v>144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2.75" customHeight="1">
      <c r="A4" s="10"/>
      <c r="B4" s="12" t="s">
        <v>110</v>
      </c>
      <c r="C4" s="46">
        <f>'Subp. Ventas y Cobros'!E4</f>
        <v>207345.6</v>
      </c>
      <c r="D4" s="46">
        <f>'Subp. Compras y Pagos'!E4</f>
        <v>85932</v>
      </c>
      <c r="E4" s="46">
        <f t="shared" ref="E4:E15" si="0">C4-D4</f>
        <v>121413.6</v>
      </c>
      <c r="F4" s="43" t="str">
        <f t="shared" ref="F4:F15" si="1">IF(E4&gt;0,"No posee",E4)</f>
        <v>No posee</v>
      </c>
      <c r="G4" s="43">
        <f t="shared" ref="G4:G15" si="2">IF(E4&gt;0,E4,"-")</f>
        <v>121413.6</v>
      </c>
      <c r="H4" s="85" t="str">
        <f t="shared" ref="H4:H14" si="3">IF(E4&gt;0,B5,"-")</f>
        <v>Febrero</v>
      </c>
      <c r="I4" s="10"/>
      <c r="J4" s="12" t="s">
        <v>110</v>
      </c>
      <c r="K4" s="46">
        <f>'Subp. Ventas y Cobros'!D4</f>
        <v>987360</v>
      </c>
      <c r="L4" s="46">
        <f>K4*'Hoja de datos'!$C$14</f>
        <v>29620.799999999999</v>
      </c>
      <c r="M4" s="46" t="s">
        <v>111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2.75" customHeight="1">
      <c r="A5" s="10"/>
      <c r="B5" s="12" t="s">
        <v>111</v>
      </c>
      <c r="C5" s="46">
        <f>'Subp. Ventas y Cobros'!E5</f>
        <v>311018.39999999997</v>
      </c>
      <c r="D5" s="46">
        <f>'Subp. Compras y Pagos'!E5</f>
        <v>128898</v>
      </c>
      <c r="E5" s="46">
        <f t="shared" si="0"/>
        <v>182120.39999999997</v>
      </c>
      <c r="F5" s="43" t="str">
        <f t="shared" si="1"/>
        <v>No posee</v>
      </c>
      <c r="G5" s="43">
        <f t="shared" si="2"/>
        <v>182120.39999999997</v>
      </c>
      <c r="H5" s="85" t="str">
        <f t="shared" si="3"/>
        <v>Marzo</v>
      </c>
      <c r="I5" s="10"/>
      <c r="J5" s="12" t="s">
        <v>111</v>
      </c>
      <c r="K5" s="46">
        <f>'Subp. Ventas y Cobros'!D5</f>
        <v>1481040</v>
      </c>
      <c r="L5" s="46">
        <f>K5*'Hoja de datos'!$C$14</f>
        <v>44431.199999999997</v>
      </c>
      <c r="M5" s="46" t="s">
        <v>112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2.75" customHeight="1">
      <c r="A6" s="10"/>
      <c r="B6" s="12" t="s">
        <v>112</v>
      </c>
      <c r="C6" s="46">
        <f>'Subp. Ventas y Cobros'!E6</f>
        <v>518364</v>
      </c>
      <c r="D6" s="46">
        <f>'Subp. Compras y Pagos'!E6</f>
        <v>214830</v>
      </c>
      <c r="E6" s="46">
        <f t="shared" si="0"/>
        <v>303534</v>
      </c>
      <c r="F6" s="43" t="str">
        <f t="shared" si="1"/>
        <v>No posee</v>
      </c>
      <c r="G6" s="43">
        <f t="shared" si="2"/>
        <v>303534</v>
      </c>
      <c r="H6" s="85" t="str">
        <f t="shared" si="3"/>
        <v>Abril</v>
      </c>
      <c r="I6" s="10"/>
      <c r="J6" s="12" t="s">
        <v>112</v>
      </c>
      <c r="K6" s="46">
        <f>'Subp. Ventas y Cobros'!D6</f>
        <v>2468400</v>
      </c>
      <c r="L6" s="46">
        <f>K6*'Hoja de datos'!$C$14</f>
        <v>74052</v>
      </c>
      <c r="M6" s="46" t="s">
        <v>113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2.75" customHeight="1">
      <c r="A7" s="10"/>
      <c r="B7" s="12" t="s">
        <v>113</v>
      </c>
      <c r="C7" s="46">
        <f>'Subp. Ventas y Cobros'!E7</f>
        <v>829382.4</v>
      </c>
      <c r="D7" s="46">
        <f>'Subp. Compras y Pagos'!E7</f>
        <v>343728</v>
      </c>
      <c r="E7" s="46">
        <f t="shared" si="0"/>
        <v>485654.4</v>
      </c>
      <c r="F7" s="43" t="str">
        <f t="shared" si="1"/>
        <v>No posee</v>
      </c>
      <c r="G7" s="43">
        <f t="shared" si="2"/>
        <v>485654.4</v>
      </c>
      <c r="H7" s="85" t="str">
        <f t="shared" si="3"/>
        <v>Mayo</v>
      </c>
      <c r="I7" s="10"/>
      <c r="J7" s="12" t="s">
        <v>113</v>
      </c>
      <c r="K7" s="46">
        <f>'Subp. Ventas y Cobros'!D7</f>
        <v>3949440</v>
      </c>
      <c r="L7" s="46">
        <f>K7*'Hoja de datos'!$C$14</f>
        <v>118483.2</v>
      </c>
      <c r="M7" s="46" t="s">
        <v>114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.75" customHeight="1">
      <c r="A8" s="10"/>
      <c r="B8" s="12" t="s">
        <v>114</v>
      </c>
      <c r="C8" s="46">
        <f>'Subp. Ventas y Cobros'!E8</f>
        <v>933055.2</v>
      </c>
      <c r="D8" s="46">
        <f>'Subp. Compras y Pagos'!E8</f>
        <v>386694</v>
      </c>
      <c r="E8" s="46">
        <f t="shared" si="0"/>
        <v>546361.19999999995</v>
      </c>
      <c r="F8" s="43" t="str">
        <f t="shared" si="1"/>
        <v>No posee</v>
      </c>
      <c r="G8" s="43">
        <f t="shared" si="2"/>
        <v>546361.19999999995</v>
      </c>
      <c r="H8" s="85" t="str">
        <f t="shared" si="3"/>
        <v>Junio</v>
      </c>
      <c r="I8" s="10"/>
      <c r="J8" s="12" t="s">
        <v>114</v>
      </c>
      <c r="K8" s="46">
        <f>'Subp. Ventas y Cobros'!D8</f>
        <v>4443120</v>
      </c>
      <c r="L8" s="46">
        <f>K8*'Hoja de datos'!$C$14</f>
        <v>133293.6</v>
      </c>
      <c r="M8" s="46" t="s">
        <v>115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.75" customHeight="1">
      <c r="A9" s="10"/>
      <c r="B9" s="12" t="s">
        <v>115</v>
      </c>
      <c r="C9" s="46">
        <f>'Subp. Ventas y Cobros'!E9</f>
        <v>933055.2</v>
      </c>
      <c r="D9" s="46">
        <f>'Subp. Compras y Pagos'!E9</f>
        <v>386694</v>
      </c>
      <c r="E9" s="46">
        <f t="shared" si="0"/>
        <v>546361.19999999995</v>
      </c>
      <c r="F9" s="43" t="str">
        <f t="shared" si="1"/>
        <v>No posee</v>
      </c>
      <c r="G9" s="43">
        <f t="shared" si="2"/>
        <v>546361.19999999995</v>
      </c>
      <c r="H9" s="85" t="str">
        <f t="shared" si="3"/>
        <v>Julio</v>
      </c>
      <c r="I9" s="10"/>
      <c r="J9" s="12" t="s">
        <v>115</v>
      </c>
      <c r="K9" s="46">
        <f>'Subp. Ventas y Cobros'!D9</f>
        <v>4443120</v>
      </c>
      <c r="L9" s="46">
        <f>K9*'Hoja de datos'!$C$14</f>
        <v>133293.6</v>
      </c>
      <c r="M9" s="46" t="s">
        <v>116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 customHeight="1">
      <c r="A10" s="10"/>
      <c r="B10" s="12" t="s">
        <v>116</v>
      </c>
      <c r="C10" s="46">
        <f>'Subp. Ventas y Cobros'!E10</f>
        <v>933055.2</v>
      </c>
      <c r="D10" s="46">
        <f>'Subp. Compras y Pagos'!E10</f>
        <v>386694</v>
      </c>
      <c r="E10" s="46">
        <f t="shared" si="0"/>
        <v>546361.19999999995</v>
      </c>
      <c r="F10" s="43" t="str">
        <f t="shared" si="1"/>
        <v>No posee</v>
      </c>
      <c r="G10" s="43">
        <f t="shared" si="2"/>
        <v>546361.19999999995</v>
      </c>
      <c r="H10" s="85" t="str">
        <f t="shared" si="3"/>
        <v>Agosto</v>
      </c>
      <c r="I10" s="10"/>
      <c r="J10" s="12" t="s">
        <v>116</v>
      </c>
      <c r="K10" s="46">
        <f>'Subp. Ventas y Cobros'!D10</f>
        <v>4443120</v>
      </c>
      <c r="L10" s="46">
        <f>K10*'Hoja de datos'!$C$14</f>
        <v>133293.6</v>
      </c>
      <c r="M10" s="46" t="s">
        <v>117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.75" customHeight="1">
      <c r="A11" s="10"/>
      <c r="B11" s="12" t="s">
        <v>117</v>
      </c>
      <c r="C11" s="46">
        <f>'Subp. Ventas y Cobros'!E11</f>
        <v>1036728</v>
      </c>
      <c r="D11" s="46">
        <f>'Subp. Compras y Pagos'!E11</f>
        <v>429660</v>
      </c>
      <c r="E11" s="46">
        <f t="shared" si="0"/>
        <v>607068</v>
      </c>
      <c r="F11" s="43" t="str">
        <f t="shared" si="1"/>
        <v>No posee</v>
      </c>
      <c r="G11" s="43">
        <f t="shared" si="2"/>
        <v>607068</v>
      </c>
      <c r="H11" s="85" t="str">
        <f t="shared" si="3"/>
        <v>Septiembre</v>
      </c>
      <c r="I11" s="10"/>
      <c r="J11" s="12" t="s">
        <v>117</v>
      </c>
      <c r="K11" s="46">
        <f>'Subp. Ventas y Cobros'!D11</f>
        <v>4936800</v>
      </c>
      <c r="L11" s="46">
        <f>K11*'Hoja de datos'!$C$14</f>
        <v>148104</v>
      </c>
      <c r="M11" s="46" t="s">
        <v>118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2.75" customHeight="1">
      <c r="A12" s="10"/>
      <c r="B12" s="12" t="s">
        <v>118</v>
      </c>
      <c r="C12" s="46">
        <f>'Subp. Ventas y Cobros'!E12</f>
        <v>1036728</v>
      </c>
      <c r="D12" s="46">
        <f>'Subp. Compras y Pagos'!E12</f>
        <v>429660</v>
      </c>
      <c r="E12" s="46">
        <f t="shared" si="0"/>
        <v>607068</v>
      </c>
      <c r="F12" s="43" t="str">
        <f t="shared" si="1"/>
        <v>No posee</v>
      </c>
      <c r="G12" s="43">
        <f t="shared" si="2"/>
        <v>607068</v>
      </c>
      <c r="H12" s="85" t="str">
        <f t="shared" si="3"/>
        <v>Octubre</v>
      </c>
      <c r="I12" s="10"/>
      <c r="J12" s="12" t="s">
        <v>118</v>
      </c>
      <c r="K12" s="46">
        <f>'Subp. Ventas y Cobros'!D12</f>
        <v>4936800</v>
      </c>
      <c r="L12" s="46">
        <f>K12*'Hoja de datos'!$C$14</f>
        <v>148104</v>
      </c>
      <c r="M12" s="46" t="s">
        <v>119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 customHeight="1">
      <c r="A13" s="10"/>
      <c r="B13" s="12" t="s">
        <v>119</v>
      </c>
      <c r="C13" s="46">
        <f>'Subp. Ventas y Cobros'!E13</f>
        <v>1140400.8</v>
      </c>
      <c r="D13" s="46">
        <f>'Subp. Compras y Pagos'!E13</f>
        <v>472626</v>
      </c>
      <c r="E13" s="46">
        <f t="shared" si="0"/>
        <v>667774.80000000005</v>
      </c>
      <c r="F13" s="43" t="str">
        <f t="shared" si="1"/>
        <v>No posee</v>
      </c>
      <c r="G13" s="43">
        <f t="shared" si="2"/>
        <v>667774.80000000005</v>
      </c>
      <c r="H13" s="85" t="str">
        <f t="shared" si="3"/>
        <v>Noviembre</v>
      </c>
      <c r="I13" s="10"/>
      <c r="J13" s="12" t="s">
        <v>119</v>
      </c>
      <c r="K13" s="46">
        <f>'Subp. Ventas y Cobros'!D13</f>
        <v>5430480</v>
      </c>
      <c r="L13" s="46">
        <f>K13*'Hoja de datos'!$C$14</f>
        <v>162914.4</v>
      </c>
      <c r="M13" s="46" t="s">
        <v>120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2.75" customHeight="1">
      <c r="A14" s="10"/>
      <c r="B14" s="12" t="s">
        <v>120</v>
      </c>
      <c r="C14" s="46">
        <f>'Subp. Ventas y Cobros'!E14</f>
        <v>1244073.5999999999</v>
      </c>
      <c r="D14" s="46">
        <f>'Subp. Compras y Pagos'!E14</f>
        <v>515592</v>
      </c>
      <c r="E14" s="46">
        <f t="shared" si="0"/>
        <v>728481.59999999986</v>
      </c>
      <c r="F14" s="43" t="str">
        <f t="shared" si="1"/>
        <v>No posee</v>
      </c>
      <c r="G14" s="43">
        <f t="shared" si="2"/>
        <v>728481.59999999986</v>
      </c>
      <c r="H14" s="85" t="str">
        <f t="shared" si="3"/>
        <v>Diciembre</v>
      </c>
      <c r="I14" s="10"/>
      <c r="J14" s="12" t="s">
        <v>120</v>
      </c>
      <c r="K14" s="46">
        <f>'Subp. Ventas y Cobros'!D14</f>
        <v>5924160</v>
      </c>
      <c r="L14" s="46">
        <f>K14*'Hoja de datos'!$C$14</f>
        <v>177724.79999999999</v>
      </c>
      <c r="M14" s="46" t="s">
        <v>121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2.75" customHeight="1">
      <c r="A15" s="10"/>
      <c r="B15" s="12" t="s">
        <v>121</v>
      </c>
      <c r="C15" s="46">
        <f>'Subp. Ventas y Cobros'!E15</f>
        <v>1244073.5999999999</v>
      </c>
      <c r="D15" s="46">
        <f>'Subp. Compras y Pagos'!E15</f>
        <v>515592</v>
      </c>
      <c r="E15" s="46">
        <f t="shared" si="0"/>
        <v>728481.59999999986</v>
      </c>
      <c r="F15" s="43" t="str">
        <f t="shared" si="1"/>
        <v>No posee</v>
      </c>
      <c r="G15" s="43">
        <f t="shared" si="2"/>
        <v>728481.59999999986</v>
      </c>
      <c r="H15" s="85" t="str">
        <f>IF(E15&gt;0,"Enero Año 2","-")</f>
        <v>Enero Año 2</v>
      </c>
      <c r="I15" s="10"/>
      <c r="J15" s="12" t="s">
        <v>121</v>
      </c>
      <c r="K15" s="46">
        <f>'Subp. Ventas y Cobros'!D15</f>
        <v>5924160</v>
      </c>
      <c r="L15" s="46">
        <f>K15*'Hoja de datos'!$C$14</f>
        <v>177724.79999999999</v>
      </c>
      <c r="M15" s="46" t="s">
        <v>145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2.75" customHeight="1">
      <c r="A16" s="39"/>
      <c r="B16" s="86" t="s">
        <v>92</v>
      </c>
      <c r="C16" s="87">
        <f t="shared" ref="C16:E16" si="4">SUM(C4:C15)</f>
        <v>10367280</v>
      </c>
      <c r="D16" s="87">
        <f t="shared" si="4"/>
        <v>4296600</v>
      </c>
      <c r="E16" s="87">
        <f t="shared" si="4"/>
        <v>6070679.9999999991</v>
      </c>
      <c r="F16" s="88"/>
      <c r="G16" s="88"/>
      <c r="H16" s="88"/>
      <c r="I16" s="39"/>
      <c r="J16" s="86" t="s">
        <v>92</v>
      </c>
      <c r="K16" s="87">
        <f t="shared" ref="K16:L16" si="5">SUM(K4:K15)</f>
        <v>49368000</v>
      </c>
      <c r="L16" s="87">
        <f t="shared" si="5"/>
        <v>1481040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12.75" customHeight="1">
      <c r="A17" s="10"/>
      <c r="B17" s="10"/>
      <c r="C17" s="10"/>
      <c r="D17" s="10"/>
      <c r="E17" s="10"/>
      <c r="F17" s="84"/>
      <c r="G17" s="84"/>
      <c r="H17" s="84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.75" customHeight="1">
      <c r="A18" s="10"/>
      <c r="B18" s="127" t="s">
        <v>134</v>
      </c>
      <c r="C18" s="129"/>
      <c r="D18" s="129"/>
      <c r="E18" s="129"/>
      <c r="F18" s="129"/>
      <c r="G18" s="129"/>
      <c r="H18" s="128"/>
      <c r="I18" s="10"/>
      <c r="J18" s="127" t="s">
        <v>135</v>
      </c>
      <c r="K18" s="129"/>
      <c r="L18" s="129"/>
      <c r="M18" s="128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2.75" customHeight="1">
      <c r="A19" s="10"/>
      <c r="B19" s="11" t="s">
        <v>16</v>
      </c>
      <c r="C19" s="11" t="s">
        <v>136</v>
      </c>
      <c r="D19" s="11" t="s">
        <v>137</v>
      </c>
      <c r="E19" s="11" t="s">
        <v>138</v>
      </c>
      <c r="F19" s="11" t="s">
        <v>139</v>
      </c>
      <c r="G19" s="11" t="s">
        <v>146</v>
      </c>
      <c r="H19" s="11" t="s">
        <v>141</v>
      </c>
      <c r="I19" s="10"/>
      <c r="J19" s="11" t="s">
        <v>16</v>
      </c>
      <c r="K19" s="11" t="s">
        <v>142</v>
      </c>
      <c r="L19" s="11" t="s">
        <v>143</v>
      </c>
      <c r="M19" s="11" t="s">
        <v>144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.75" customHeight="1">
      <c r="A20" s="10"/>
      <c r="B20" s="12" t="s">
        <v>110</v>
      </c>
      <c r="C20" s="46">
        <f>'Subp. Ventas y Cobros'!E21</f>
        <v>1368480.96</v>
      </c>
      <c r="D20" s="46">
        <f>'Subp. Compras y Pagos'!E21</f>
        <v>567151.19999999995</v>
      </c>
      <c r="E20" s="46">
        <f t="shared" ref="E20:E31" si="6">C20-D20</f>
        <v>801329.76</v>
      </c>
      <c r="F20" s="43" t="str">
        <f t="shared" ref="F20:F31" si="7">IF(E20&gt;0,"No posee",E20)</f>
        <v>No posee</v>
      </c>
      <c r="G20" s="43">
        <f t="shared" ref="G20:G31" si="8">IF(E20&gt;0,E20,"-")</f>
        <v>801329.76</v>
      </c>
      <c r="H20" s="85" t="str">
        <f t="shared" ref="H20:H30" si="9">IF(E20&gt;0,B21,"-")</f>
        <v>Febrero</v>
      </c>
      <c r="I20" s="10"/>
      <c r="J20" s="12" t="s">
        <v>110</v>
      </c>
      <c r="K20" s="46">
        <f>'Subp. Ventas y Cobros'!D21</f>
        <v>6516576</v>
      </c>
      <c r="L20" s="46">
        <f>K20*'Hoja de datos'!$C$14</f>
        <v>195497.28</v>
      </c>
      <c r="M20" s="46" t="s">
        <v>111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2.75" customHeight="1">
      <c r="A21" s="10"/>
      <c r="B21" s="12" t="s">
        <v>111</v>
      </c>
      <c r="C21" s="46">
        <f>'Subp. Ventas y Cobros'!E22</f>
        <v>1596561.12</v>
      </c>
      <c r="D21" s="46">
        <f>'Subp. Compras y Pagos'!E22</f>
        <v>661676.4</v>
      </c>
      <c r="E21" s="46">
        <f t="shared" si="6"/>
        <v>934884.72000000009</v>
      </c>
      <c r="F21" s="43" t="str">
        <f t="shared" si="7"/>
        <v>No posee</v>
      </c>
      <c r="G21" s="43">
        <f t="shared" si="8"/>
        <v>934884.72000000009</v>
      </c>
      <c r="H21" s="85" t="str">
        <f t="shared" si="9"/>
        <v>Marzo</v>
      </c>
      <c r="I21" s="10"/>
      <c r="J21" s="12" t="s">
        <v>111</v>
      </c>
      <c r="K21" s="46">
        <f>'Subp. Ventas y Cobros'!D22</f>
        <v>7602672.0000000009</v>
      </c>
      <c r="L21" s="46">
        <f>K21*'Hoja de datos'!$C$14</f>
        <v>228080.16000000003</v>
      </c>
      <c r="M21" s="46" t="s">
        <v>112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2.75" customHeight="1">
      <c r="A22" s="10"/>
      <c r="B22" s="12" t="s">
        <v>112</v>
      </c>
      <c r="C22" s="46">
        <f>'Subp. Ventas y Cobros'!E23</f>
        <v>1596561.12</v>
      </c>
      <c r="D22" s="46">
        <f>'Subp. Compras y Pagos'!E23</f>
        <v>661676.4</v>
      </c>
      <c r="E22" s="46">
        <f t="shared" si="6"/>
        <v>934884.72000000009</v>
      </c>
      <c r="F22" s="43" t="str">
        <f t="shared" si="7"/>
        <v>No posee</v>
      </c>
      <c r="G22" s="43">
        <f t="shared" si="8"/>
        <v>934884.72000000009</v>
      </c>
      <c r="H22" s="85" t="str">
        <f t="shared" si="9"/>
        <v>Abril</v>
      </c>
      <c r="I22" s="10"/>
      <c r="J22" s="12" t="s">
        <v>112</v>
      </c>
      <c r="K22" s="46">
        <f>'Subp. Ventas y Cobros'!D23</f>
        <v>7602672.0000000009</v>
      </c>
      <c r="L22" s="46">
        <f>K22*'Hoja de datos'!$C$14</f>
        <v>228080.16000000003</v>
      </c>
      <c r="M22" s="46" t="s">
        <v>113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2.75" customHeight="1">
      <c r="A23" s="10"/>
      <c r="B23" s="12" t="s">
        <v>113</v>
      </c>
      <c r="C23" s="46">
        <f>'Subp. Ventas y Cobros'!E24</f>
        <v>1824641.2800000003</v>
      </c>
      <c r="D23" s="46">
        <f>'Subp. Compras y Pagos'!E24</f>
        <v>756201.60000000009</v>
      </c>
      <c r="E23" s="46">
        <f t="shared" si="6"/>
        <v>1068439.6800000002</v>
      </c>
      <c r="F23" s="43" t="str">
        <f t="shared" si="7"/>
        <v>No posee</v>
      </c>
      <c r="G23" s="43">
        <f t="shared" si="8"/>
        <v>1068439.6800000002</v>
      </c>
      <c r="H23" s="85" t="str">
        <f t="shared" si="9"/>
        <v>Mayo</v>
      </c>
      <c r="I23" s="10"/>
      <c r="J23" s="12" t="s">
        <v>113</v>
      </c>
      <c r="K23" s="46">
        <f>'Subp. Ventas y Cobros'!D24</f>
        <v>8688768.0000000019</v>
      </c>
      <c r="L23" s="46">
        <f>K23*'Hoja de datos'!$C$14</f>
        <v>260663.04000000004</v>
      </c>
      <c r="M23" s="46" t="s">
        <v>114</v>
      </c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2.75" customHeight="1">
      <c r="A24" s="10"/>
      <c r="B24" s="12" t="s">
        <v>114</v>
      </c>
      <c r="C24" s="46">
        <f>'Subp. Ventas y Cobros'!E25</f>
        <v>1824641.2800000003</v>
      </c>
      <c r="D24" s="46">
        <f>'Subp. Compras y Pagos'!E25</f>
        <v>756201.60000000009</v>
      </c>
      <c r="E24" s="46">
        <f t="shared" si="6"/>
        <v>1068439.6800000002</v>
      </c>
      <c r="F24" s="43" t="str">
        <f t="shared" si="7"/>
        <v>No posee</v>
      </c>
      <c r="G24" s="43">
        <f t="shared" si="8"/>
        <v>1068439.6800000002</v>
      </c>
      <c r="H24" s="85" t="str">
        <f t="shared" si="9"/>
        <v>Junio</v>
      </c>
      <c r="I24" s="10"/>
      <c r="J24" s="12" t="s">
        <v>114</v>
      </c>
      <c r="K24" s="46">
        <f>'Subp. Ventas y Cobros'!D25</f>
        <v>8688768.0000000019</v>
      </c>
      <c r="L24" s="46">
        <f>K24*'Hoja de datos'!$C$14</f>
        <v>260663.04000000004</v>
      </c>
      <c r="M24" s="46" t="s">
        <v>115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2.75" customHeight="1">
      <c r="A25" s="10"/>
      <c r="B25" s="12" t="s">
        <v>115</v>
      </c>
      <c r="C25" s="46">
        <f>'Subp. Ventas y Cobros'!E26</f>
        <v>1824641.2800000003</v>
      </c>
      <c r="D25" s="46">
        <f>'Subp. Compras y Pagos'!E26</f>
        <v>756201.60000000009</v>
      </c>
      <c r="E25" s="46">
        <f t="shared" si="6"/>
        <v>1068439.6800000002</v>
      </c>
      <c r="F25" s="43" t="str">
        <f t="shared" si="7"/>
        <v>No posee</v>
      </c>
      <c r="G25" s="43">
        <f t="shared" si="8"/>
        <v>1068439.6800000002</v>
      </c>
      <c r="H25" s="85" t="str">
        <f t="shared" si="9"/>
        <v>Julio</v>
      </c>
      <c r="I25" s="10"/>
      <c r="J25" s="12" t="s">
        <v>115</v>
      </c>
      <c r="K25" s="46">
        <f>'Subp. Ventas y Cobros'!D26</f>
        <v>8688768.0000000019</v>
      </c>
      <c r="L25" s="46">
        <f>K25*'Hoja de datos'!$C$14</f>
        <v>260663.04000000004</v>
      </c>
      <c r="M25" s="46" t="s">
        <v>116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2.75" customHeight="1">
      <c r="A26" s="10"/>
      <c r="B26" s="12" t="s">
        <v>116</v>
      </c>
      <c r="C26" s="46">
        <f>'Subp. Ventas y Cobros'!E27</f>
        <v>2052721.4400000004</v>
      </c>
      <c r="D26" s="46">
        <f>'Subp. Compras y Pagos'!E27</f>
        <v>850726.8</v>
      </c>
      <c r="E26" s="46">
        <f t="shared" si="6"/>
        <v>1201994.6400000004</v>
      </c>
      <c r="F26" s="43" t="str">
        <f t="shared" si="7"/>
        <v>No posee</v>
      </c>
      <c r="G26" s="43">
        <f t="shared" si="8"/>
        <v>1201994.6400000004</v>
      </c>
      <c r="H26" s="85" t="str">
        <f t="shared" si="9"/>
        <v>Agosto</v>
      </c>
      <c r="I26" s="10"/>
      <c r="J26" s="12" t="s">
        <v>116</v>
      </c>
      <c r="K26" s="46">
        <f>'Subp. Ventas y Cobros'!D27</f>
        <v>9774864.0000000019</v>
      </c>
      <c r="L26" s="46">
        <f>K26*'Hoja de datos'!$C$14</f>
        <v>293245.92000000004</v>
      </c>
      <c r="M26" s="46" t="s">
        <v>117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2.75" customHeight="1">
      <c r="A27" s="10"/>
      <c r="B27" s="12" t="s">
        <v>117</v>
      </c>
      <c r="C27" s="46">
        <f>'Subp. Ventas y Cobros'!E28</f>
        <v>2052721.4400000004</v>
      </c>
      <c r="D27" s="46">
        <f>'Subp. Compras y Pagos'!E28</f>
        <v>850726.8</v>
      </c>
      <c r="E27" s="46">
        <f t="shared" si="6"/>
        <v>1201994.6400000004</v>
      </c>
      <c r="F27" s="43" t="str">
        <f t="shared" si="7"/>
        <v>No posee</v>
      </c>
      <c r="G27" s="43">
        <f t="shared" si="8"/>
        <v>1201994.6400000004</v>
      </c>
      <c r="H27" s="85" t="str">
        <f t="shared" si="9"/>
        <v>Septiembre</v>
      </c>
      <c r="I27" s="10"/>
      <c r="J27" s="12" t="s">
        <v>117</v>
      </c>
      <c r="K27" s="46">
        <f>'Subp. Ventas y Cobros'!D28</f>
        <v>9774864.0000000019</v>
      </c>
      <c r="L27" s="46">
        <f>K27*'Hoja de datos'!$C$14</f>
        <v>293245.92000000004</v>
      </c>
      <c r="M27" s="46" t="s">
        <v>118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2.75" customHeight="1">
      <c r="A28" s="10"/>
      <c r="B28" s="12" t="s">
        <v>118</v>
      </c>
      <c r="C28" s="46">
        <f>'Subp. Ventas y Cobros'!E29</f>
        <v>2052721.4400000004</v>
      </c>
      <c r="D28" s="46">
        <f>'Subp. Compras y Pagos'!E29</f>
        <v>850726.8</v>
      </c>
      <c r="E28" s="46">
        <f t="shared" si="6"/>
        <v>1201994.6400000004</v>
      </c>
      <c r="F28" s="43" t="str">
        <f t="shared" si="7"/>
        <v>No posee</v>
      </c>
      <c r="G28" s="43">
        <f t="shared" si="8"/>
        <v>1201994.6400000004</v>
      </c>
      <c r="H28" s="85" t="str">
        <f t="shared" si="9"/>
        <v>Octubre</v>
      </c>
      <c r="I28" s="10"/>
      <c r="J28" s="12" t="s">
        <v>118</v>
      </c>
      <c r="K28" s="46">
        <f>'Subp. Ventas y Cobros'!D29</f>
        <v>9774864.0000000019</v>
      </c>
      <c r="L28" s="46">
        <f>K28*'Hoja de datos'!$C$14</f>
        <v>293245.92000000004</v>
      </c>
      <c r="M28" s="46" t="s">
        <v>119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2.75" customHeight="1">
      <c r="A29" s="10"/>
      <c r="B29" s="12" t="s">
        <v>119</v>
      </c>
      <c r="C29" s="46">
        <f>'Subp. Ventas y Cobros'!E30</f>
        <v>2280801.6</v>
      </c>
      <c r="D29" s="46">
        <f>'Subp. Compras y Pagos'!E30</f>
        <v>945252.00000000012</v>
      </c>
      <c r="E29" s="46">
        <f t="shared" si="6"/>
        <v>1335549.6000000001</v>
      </c>
      <c r="F29" s="43" t="str">
        <f t="shared" si="7"/>
        <v>No posee</v>
      </c>
      <c r="G29" s="43">
        <f t="shared" si="8"/>
        <v>1335549.6000000001</v>
      </c>
      <c r="H29" s="85" t="str">
        <f t="shared" si="9"/>
        <v>Noviembre</v>
      </c>
      <c r="I29" s="10"/>
      <c r="J29" s="12" t="s">
        <v>119</v>
      </c>
      <c r="K29" s="46">
        <f>'Subp. Ventas y Cobros'!D30</f>
        <v>10860960.000000002</v>
      </c>
      <c r="L29" s="46">
        <f>K29*'Hoja de datos'!$C$14</f>
        <v>325828.80000000005</v>
      </c>
      <c r="M29" s="46" t="s">
        <v>120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2.75" customHeight="1">
      <c r="A30" s="10"/>
      <c r="B30" s="12" t="s">
        <v>120</v>
      </c>
      <c r="C30" s="46">
        <f>'Subp. Ventas y Cobros'!E31</f>
        <v>2280801.6</v>
      </c>
      <c r="D30" s="46">
        <f>'Subp. Compras y Pagos'!E31</f>
        <v>945252.00000000012</v>
      </c>
      <c r="E30" s="46">
        <f t="shared" si="6"/>
        <v>1335549.6000000001</v>
      </c>
      <c r="F30" s="43" t="str">
        <f t="shared" si="7"/>
        <v>No posee</v>
      </c>
      <c r="G30" s="43">
        <f t="shared" si="8"/>
        <v>1335549.6000000001</v>
      </c>
      <c r="H30" s="85" t="str">
        <f t="shared" si="9"/>
        <v>Diciembre</v>
      </c>
      <c r="I30" s="10"/>
      <c r="J30" s="12" t="s">
        <v>120</v>
      </c>
      <c r="K30" s="46">
        <f>'Subp. Ventas y Cobros'!D31</f>
        <v>10860960.000000002</v>
      </c>
      <c r="L30" s="46">
        <f>K30*'Hoja de datos'!$C$14</f>
        <v>325828.80000000005</v>
      </c>
      <c r="M30" s="46" t="s">
        <v>121</v>
      </c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2.75" customHeight="1">
      <c r="A31" s="10"/>
      <c r="B31" s="12" t="s">
        <v>121</v>
      </c>
      <c r="C31" s="46">
        <f>'Subp. Ventas y Cobros'!E32</f>
        <v>2508881.7600000002</v>
      </c>
      <c r="D31" s="46">
        <f>'Subp. Compras y Pagos'!E32</f>
        <v>1039777.2000000002</v>
      </c>
      <c r="E31" s="46">
        <f t="shared" si="6"/>
        <v>1469104.56</v>
      </c>
      <c r="F31" s="43" t="str">
        <f t="shared" si="7"/>
        <v>No posee</v>
      </c>
      <c r="G31" s="43">
        <f t="shared" si="8"/>
        <v>1469104.56</v>
      </c>
      <c r="H31" s="85" t="str">
        <f>IF(E31&gt;0,"Enero Año 3","-")</f>
        <v>Enero Año 3</v>
      </c>
      <c r="I31" s="10"/>
      <c r="J31" s="12" t="s">
        <v>121</v>
      </c>
      <c r="K31" s="46">
        <f>'Subp. Ventas y Cobros'!D32</f>
        <v>11947056.000000002</v>
      </c>
      <c r="L31" s="46">
        <f>K31*'Hoja de datos'!$C$14</f>
        <v>358411.68000000005</v>
      </c>
      <c r="M31" s="46" t="s">
        <v>147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2.75" customHeight="1">
      <c r="A32" s="39"/>
      <c r="B32" s="86" t="s">
        <v>92</v>
      </c>
      <c r="C32" s="87">
        <f t="shared" ref="C32:E32" si="10">SUM(C20:C31)</f>
        <v>23264176.320000008</v>
      </c>
      <c r="D32" s="87">
        <f t="shared" si="10"/>
        <v>9641570.4000000022</v>
      </c>
      <c r="E32" s="87">
        <f t="shared" si="10"/>
        <v>13622605.920000002</v>
      </c>
      <c r="F32" s="88"/>
      <c r="G32" s="88"/>
      <c r="H32" s="88"/>
      <c r="I32" s="39"/>
      <c r="J32" s="86" t="s">
        <v>92</v>
      </c>
      <c r="K32" s="87">
        <f t="shared" ref="K32:L32" si="11">SUM(K20:K31)</f>
        <v>110781792</v>
      </c>
      <c r="L32" s="87">
        <f t="shared" si="11"/>
        <v>3323453.7600000002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12.75" customHeight="1">
      <c r="A33" s="10"/>
      <c r="B33" s="10"/>
      <c r="C33" s="10"/>
      <c r="D33" s="10"/>
      <c r="E33" s="10"/>
      <c r="F33" s="84"/>
      <c r="G33" s="84"/>
      <c r="H33" s="84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2.75" customHeight="1">
      <c r="A34" s="10"/>
      <c r="B34" s="127" t="s">
        <v>134</v>
      </c>
      <c r="C34" s="129"/>
      <c r="D34" s="129"/>
      <c r="E34" s="129"/>
      <c r="F34" s="129"/>
      <c r="G34" s="129"/>
      <c r="H34" s="128"/>
      <c r="I34" s="10"/>
      <c r="J34" s="127" t="s">
        <v>135</v>
      </c>
      <c r="K34" s="129"/>
      <c r="L34" s="129"/>
      <c r="M34" s="128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2.75" customHeight="1">
      <c r="A35" s="10"/>
      <c r="B35" s="11" t="s">
        <v>17</v>
      </c>
      <c r="C35" s="11" t="s">
        <v>136</v>
      </c>
      <c r="D35" s="11" t="s">
        <v>137</v>
      </c>
      <c r="E35" s="11" t="s">
        <v>138</v>
      </c>
      <c r="F35" s="11" t="s">
        <v>139</v>
      </c>
      <c r="G35" s="11" t="s">
        <v>146</v>
      </c>
      <c r="H35" s="11" t="s">
        <v>141</v>
      </c>
      <c r="I35" s="10"/>
      <c r="J35" s="11" t="s">
        <v>17</v>
      </c>
      <c r="K35" s="11" t="s">
        <v>142</v>
      </c>
      <c r="L35" s="11" t="s">
        <v>143</v>
      </c>
      <c r="M35" s="11" t="s">
        <v>144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2.75" customHeight="1">
      <c r="A36" s="10"/>
      <c r="B36" s="12" t="s">
        <v>110</v>
      </c>
      <c r="C36" s="46">
        <f>'Subp. Ventas y Cobros'!E38</f>
        <v>2508881.7600000002</v>
      </c>
      <c r="D36" s="46">
        <f>'Subp. Compras y Pagos'!E38</f>
        <v>1039777.2000000002</v>
      </c>
      <c r="E36" s="46">
        <f t="shared" ref="E36:E47" si="12">C36-D36</f>
        <v>1469104.56</v>
      </c>
      <c r="F36" s="43" t="str">
        <f t="shared" ref="F36:F47" si="13">IF(E36&gt;0,"No posee",E36)</f>
        <v>No posee</v>
      </c>
      <c r="G36" s="43">
        <f t="shared" ref="G36:G47" si="14">IF(E36&gt;0,E36,"-")</f>
        <v>1469104.56</v>
      </c>
      <c r="H36" s="85" t="str">
        <f t="shared" ref="H36:H46" si="15">IF(E36&gt;0,B37,"-")</f>
        <v>Febrero</v>
      </c>
      <c r="I36" s="10"/>
      <c r="J36" s="12" t="s">
        <v>110</v>
      </c>
      <c r="K36" s="46">
        <f>'Subp. Ventas y Cobros'!D38</f>
        <v>11947056.000000002</v>
      </c>
      <c r="L36" s="46">
        <f>K36*'Hoja de datos'!$C$14</f>
        <v>358411.68000000005</v>
      </c>
      <c r="M36" s="46" t="s">
        <v>111</v>
      </c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2.75" customHeight="1">
      <c r="A37" s="10"/>
      <c r="B37" s="12" t="s">
        <v>111</v>
      </c>
      <c r="C37" s="46">
        <f>'Subp. Ventas y Cobros'!E39</f>
        <v>2927028.7200000011</v>
      </c>
      <c r="D37" s="46">
        <f>'Subp. Compras y Pagos'!E39</f>
        <v>1213073.4000000006</v>
      </c>
      <c r="E37" s="46">
        <f t="shared" si="12"/>
        <v>1713955.3200000005</v>
      </c>
      <c r="F37" s="43" t="str">
        <f t="shared" si="13"/>
        <v>No posee</v>
      </c>
      <c r="G37" s="43">
        <f t="shared" si="14"/>
        <v>1713955.3200000005</v>
      </c>
      <c r="H37" s="85" t="str">
        <f t="shared" si="15"/>
        <v>Marzo</v>
      </c>
      <c r="I37" s="10"/>
      <c r="J37" s="12" t="s">
        <v>111</v>
      </c>
      <c r="K37" s="46">
        <f>'Subp. Ventas y Cobros'!D39</f>
        <v>13938232.000000006</v>
      </c>
      <c r="L37" s="46">
        <f>K37*'Hoja de datos'!$C$14</f>
        <v>418146.96000000014</v>
      </c>
      <c r="M37" s="46" t="s">
        <v>112</v>
      </c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.75" customHeight="1">
      <c r="A38" s="10"/>
      <c r="B38" s="12" t="s">
        <v>112</v>
      </c>
      <c r="C38" s="46">
        <f>'Subp. Ventas y Cobros'!E40</f>
        <v>2927028.7200000011</v>
      </c>
      <c r="D38" s="46">
        <f>'Subp. Compras y Pagos'!E40</f>
        <v>1213073.4000000006</v>
      </c>
      <c r="E38" s="46">
        <f t="shared" si="12"/>
        <v>1713955.3200000005</v>
      </c>
      <c r="F38" s="43" t="str">
        <f t="shared" si="13"/>
        <v>No posee</v>
      </c>
      <c r="G38" s="43">
        <f t="shared" si="14"/>
        <v>1713955.3200000005</v>
      </c>
      <c r="H38" s="85" t="str">
        <f t="shared" si="15"/>
        <v>Abril</v>
      </c>
      <c r="I38" s="10"/>
      <c r="J38" s="12" t="s">
        <v>112</v>
      </c>
      <c r="K38" s="46">
        <f>'Subp. Ventas y Cobros'!D40</f>
        <v>13938232.000000006</v>
      </c>
      <c r="L38" s="46">
        <f>K38*'Hoja de datos'!$C$14</f>
        <v>418146.96000000014</v>
      </c>
      <c r="M38" s="46" t="s">
        <v>113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2.75" customHeight="1">
      <c r="A39" s="10"/>
      <c r="B39" s="12" t="s">
        <v>113</v>
      </c>
      <c r="C39" s="46">
        <f>'Subp. Ventas y Cobros'!E41</f>
        <v>3345175.6800000011</v>
      </c>
      <c r="D39" s="46">
        <f>'Subp. Compras y Pagos'!E41</f>
        <v>1386369.6000000006</v>
      </c>
      <c r="E39" s="46">
        <f t="shared" si="12"/>
        <v>1958806.0800000005</v>
      </c>
      <c r="F39" s="43" t="str">
        <f t="shared" si="13"/>
        <v>No posee</v>
      </c>
      <c r="G39" s="43">
        <f t="shared" si="14"/>
        <v>1958806.0800000005</v>
      </c>
      <c r="H39" s="85" t="str">
        <f t="shared" si="15"/>
        <v>Mayo</v>
      </c>
      <c r="I39" s="10"/>
      <c r="J39" s="12" t="s">
        <v>113</v>
      </c>
      <c r="K39" s="46">
        <f>'Subp. Ventas y Cobros'!D41</f>
        <v>15929408.000000006</v>
      </c>
      <c r="L39" s="46">
        <f>K39*'Hoja de datos'!$C$14</f>
        <v>477882.24000000017</v>
      </c>
      <c r="M39" s="46" t="s">
        <v>114</v>
      </c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2.75" customHeight="1">
      <c r="A40" s="10"/>
      <c r="B40" s="12" t="s">
        <v>114</v>
      </c>
      <c r="C40" s="46">
        <f>'Subp. Ventas y Cobros'!E42</f>
        <v>3345175.6800000011</v>
      </c>
      <c r="D40" s="46">
        <f>'Subp. Compras y Pagos'!E42</f>
        <v>1386369.6000000006</v>
      </c>
      <c r="E40" s="46">
        <f t="shared" si="12"/>
        <v>1958806.0800000005</v>
      </c>
      <c r="F40" s="43" t="str">
        <f t="shared" si="13"/>
        <v>No posee</v>
      </c>
      <c r="G40" s="43">
        <f t="shared" si="14"/>
        <v>1958806.0800000005</v>
      </c>
      <c r="H40" s="85" t="str">
        <f t="shared" si="15"/>
        <v>Junio</v>
      </c>
      <c r="I40" s="10"/>
      <c r="J40" s="12" t="s">
        <v>114</v>
      </c>
      <c r="K40" s="46">
        <f>'Subp. Ventas y Cobros'!D42</f>
        <v>15929408.000000006</v>
      </c>
      <c r="L40" s="46">
        <f>K40*'Hoja de datos'!$C$14</f>
        <v>477882.24000000017</v>
      </c>
      <c r="M40" s="46" t="s">
        <v>115</v>
      </c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2.75" customHeight="1">
      <c r="A41" s="10"/>
      <c r="B41" s="12" t="s">
        <v>115</v>
      </c>
      <c r="C41" s="46">
        <f>'Subp. Ventas y Cobros'!E43</f>
        <v>3345175.6800000011</v>
      </c>
      <c r="D41" s="46">
        <f>'Subp. Compras y Pagos'!E43</f>
        <v>1386369.6000000006</v>
      </c>
      <c r="E41" s="46">
        <f t="shared" si="12"/>
        <v>1958806.0800000005</v>
      </c>
      <c r="F41" s="43" t="str">
        <f t="shared" si="13"/>
        <v>No posee</v>
      </c>
      <c r="G41" s="43">
        <f t="shared" si="14"/>
        <v>1958806.0800000005</v>
      </c>
      <c r="H41" s="85" t="str">
        <f t="shared" si="15"/>
        <v>Julio</v>
      </c>
      <c r="I41" s="10"/>
      <c r="J41" s="12" t="s">
        <v>115</v>
      </c>
      <c r="K41" s="46">
        <f>'Subp. Ventas y Cobros'!D43</f>
        <v>15929408.000000006</v>
      </c>
      <c r="L41" s="46">
        <f>K41*'Hoja de datos'!$C$14</f>
        <v>477882.24000000017</v>
      </c>
      <c r="M41" s="46" t="s">
        <v>116</v>
      </c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2.75" customHeight="1">
      <c r="A42" s="10"/>
      <c r="B42" s="12" t="s">
        <v>116</v>
      </c>
      <c r="C42" s="46">
        <f>'Subp. Ventas y Cobros'!E44</f>
        <v>3763322.6400000015</v>
      </c>
      <c r="D42" s="46">
        <f>'Subp. Compras y Pagos'!E44</f>
        <v>1559665.8000000003</v>
      </c>
      <c r="E42" s="46">
        <f t="shared" si="12"/>
        <v>2203656.8400000012</v>
      </c>
      <c r="F42" s="43" t="str">
        <f t="shared" si="13"/>
        <v>No posee</v>
      </c>
      <c r="G42" s="43">
        <f t="shared" si="14"/>
        <v>2203656.8400000012</v>
      </c>
      <c r="H42" s="85" t="str">
        <f t="shared" si="15"/>
        <v>Agosto</v>
      </c>
      <c r="I42" s="10"/>
      <c r="J42" s="12" t="s">
        <v>116</v>
      </c>
      <c r="K42" s="46">
        <f>'Subp. Ventas y Cobros'!D44</f>
        <v>17920584.000000007</v>
      </c>
      <c r="L42" s="46">
        <f>K42*'Hoja de datos'!$C$14</f>
        <v>537617.52000000025</v>
      </c>
      <c r="M42" s="46" t="s">
        <v>117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2.75" customHeight="1">
      <c r="A43" s="10"/>
      <c r="B43" s="12" t="s">
        <v>117</v>
      </c>
      <c r="C43" s="46">
        <f>'Subp. Ventas y Cobros'!E45</f>
        <v>3763322.6400000015</v>
      </c>
      <c r="D43" s="46">
        <f>'Subp. Compras y Pagos'!E45</f>
        <v>1559665.8000000003</v>
      </c>
      <c r="E43" s="46">
        <f t="shared" si="12"/>
        <v>2203656.8400000012</v>
      </c>
      <c r="F43" s="43" t="str">
        <f t="shared" si="13"/>
        <v>No posee</v>
      </c>
      <c r="G43" s="43">
        <f t="shared" si="14"/>
        <v>2203656.8400000012</v>
      </c>
      <c r="H43" s="85" t="str">
        <f t="shared" si="15"/>
        <v>Septiembre</v>
      </c>
      <c r="I43" s="10"/>
      <c r="J43" s="12" t="s">
        <v>117</v>
      </c>
      <c r="K43" s="46">
        <f>'Subp. Ventas y Cobros'!D45</f>
        <v>17920584.000000007</v>
      </c>
      <c r="L43" s="46">
        <f>K43*'Hoja de datos'!$C$14</f>
        <v>537617.52000000025</v>
      </c>
      <c r="M43" s="46" t="s">
        <v>118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2.75" customHeight="1">
      <c r="A44" s="10"/>
      <c r="B44" s="12" t="s">
        <v>118</v>
      </c>
      <c r="C44" s="46">
        <f>'Subp. Ventas y Cobros'!E46</f>
        <v>3763322.6400000015</v>
      </c>
      <c r="D44" s="46">
        <f>'Subp. Compras y Pagos'!E46</f>
        <v>1559665.8000000003</v>
      </c>
      <c r="E44" s="46">
        <f t="shared" si="12"/>
        <v>2203656.8400000012</v>
      </c>
      <c r="F44" s="43" t="str">
        <f t="shared" si="13"/>
        <v>No posee</v>
      </c>
      <c r="G44" s="43">
        <f t="shared" si="14"/>
        <v>2203656.8400000012</v>
      </c>
      <c r="H44" s="85" t="str">
        <f t="shared" si="15"/>
        <v>Octubre</v>
      </c>
      <c r="I44" s="10"/>
      <c r="J44" s="12" t="s">
        <v>118</v>
      </c>
      <c r="K44" s="46">
        <f>'Subp. Ventas y Cobros'!D46</f>
        <v>17920584.000000007</v>
      </c>
      <c r="L44" s="46">
        <f>K44*'Hoja de datos'!$C$14</f>
        <v>537617.52000000025</v>
      </c>
      <c r="M44" s="46" t="s">
        <v>119</v>
      </c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2.75" customHeight="1">
      <c r="A45" s="10"/>
      <c r="B45" s="12" t="s">
        <v>119</v>
      </c>
      <c r="C45" s="46">
        <f>'Subp. Ventas y Cobros'!E47</f>
        <v>4181469.6000000015</v>
      </c>
      <c r="D45" s="46">
        <f>'Subp. Compras y Pagos'!E47</f>
        <v>1732962.0000000005</v>
      </c>
      <c r="E45" s="46">
        <f t="shared" si="12"/>
        <v>2448507.600000001</v>
      </c>
      <c r="F45" s="43" t="str">
        <f t="shared" si="13"/>
        <v>No posee</v>
      </c>
      <c r="G45" s="43">
        <f t="shared" si="14"/>
        <v>2448507.600000001</v>
      </c>
      <c r="H45" s="85" t="str">
        <f t="shared" si="15"/>
        <v>Noviembre</v>
      </c>
      <c r="I45" s="10"/>
      <c r="J45" s="12" t="s">
        <v>119</v>
      </c>
      <c r="K45" s="46">
        <f>'Subp. Ventas y Cobros'!D47</f>
        <v>19911760.000000007</v>
      </c>
      <c r="L45" s="46">
        <f>K45*'Hoja de datos'!$C$14</f>
        <v>597352.80000000016</v>
      </c>
      <c r="M45" s="46" t="s">
        <v>120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2.75" customHeight="1">
      <c r="A46" s="10"/>
      <c r="B46" s="12" t="s">
        <v>120</v>
      </c>
      <c r="C46" s="46">
        <f>'Subp. Ventas y Cobros'!E48</f>
        <v>4181469.6000000015</v>
      </c>
      <c r="D46" s="46">
        <f>'Subp. Compras y Pagos'!E48</f>
        <v>1732962.0000000005</v>
      </c>
      <c r="E46" s="46">
        <f t="shared" si="12"/>
        <v>2448507.600000001</v>
      </c>
      <c r="F46" s="43" t="str">
        <f t="shared" si="13"/>
        <v>No posee</v>
      </c>
      <c r="G46" s="43">
        <f t="shared" si="14"/>
        <v>2448507.600000001</v>
      </c>
      <c r="H46" s="85" t="str">
        <f t="shared" si="15"/>
        <v>Diciembre</v>
      </c>
      <c r="I46" s="10"/>
      <c r="J46" s="12" t="s">
        <v>120</v>
      </c>
      <c r="K46" s="46">
        <f>'Subp. Ventas y Cobros'!D48</f>
        <v>19911760.000000007</v>
      </c>
      <c r="L46" s="46">
        <f>K46*'Hoja de datos'!$C$14</f>
        <v>597352.80000000016</v>
      </c>
      <c r="M46" s="46" t="s">
        <v>121</v>
      </c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2.75" customHeight="1">
      <c r="A47" s="10"/>
      <c r="B47" s="12" t="s">
        <v>121</v>
      </c>
      <c r="C47" s="46">
        <f>'Subp. Ventas y Cobros'!E49</f>
        <v>4599616.5600000015</v>
      </c>
      <c r="D47" s="46">
        <f>'Subp. Compras y Pagos'!E49</f>
        <v>1906258.2000000004</v>
      </c>
      <c r="E47" s="46">
        <f t="shared" si="12"/>
        <v>2693358.3600000013</v>
      </c>
      <c r="F47" s="43" t="str">
        <f t="shared" si="13"/>
        <v>No posee</v>
      </c>
      <c r="G47" s="43">
        <f t="shared" si="14"/>
        <v>2693358.3600000013</v>
      </c>
      <c r="H47" s="85" t="str">
        <f>IF(E47&gt;0,"Enero Año 4","-")</f>
        <v>Enero Año 4</v>
      </c>
      <c r="I47" s="10"/>
      <c r="J47" s="12" t="s">
        <v>121</v>
      </c>
      <c r="K47" s="46">
        <f>'Subp. Ventas y Cobros'!D49</f>
        <v>21902936.000000007</v>
      </c>
      <c r="L47" s="46">
        <f>K47*'Hoja de datos'!$C$14</f>
        <v>657088.08000000019</v>
      </c>
      <c r="M47" s="46" t="s">
        <v>148</v>
      </c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2.75" customHeight="1">
      <c r="A48" s="39"/>
      <c r="B48" s="86" t="s">
        <v>92</v>
      </c>
      <c r="C48" s="87">
        <f t="shared" ref="C48:E48" si="16">SUM(C36:C47)</f>
        <v>42650989.920000009</v>
      </c>
      <c r="D48" s="87">
        <f t="shared" si="16"/>
        <v>17676212.400000006</v>
      </c>
      <c r="E48" s="87">
        <f t="shared" si="16"/>
        <v>24974777.520000011</v>
      </c>
      <c r="F48" s="88"/>
      <c r="G48" s="88"/>
      <c r="H48" s="88"/>
      <c r="I48" s="39"/>
      <c r="J48" s="86" t="s">
        <v>92</v>
      </c>
      <c r="K48" s="87">
        <f t="shared" ref="K48:L48" si="17">SUM(K36:K47)</f>
        <v>203099952.00000003</v>
      </c>
      <c r="L48" s="87">
        <f t="shared" si="17"/>
        <v>6092998.5600000015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12.75" customHeight="1">
      <c r="A49" s="10"/>
      <c r="B49" s="10"/>
      <c r="C49" s="10"/>
      <c r="D49" s="10"/>
      <c r="E49" s="10"/>
      <c r="F49" s="84"/>
      <c r="G49" s="84"/>
      <c r="H49" s="84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2.75" customHeight="1">
      <c r="A50" s="10"/>
      <c r="B50" s="127" t="s">
        <v>134</v>
      </c>
      <c r="C50" s="129"/>
      <c r="D50" s="129"/>
      <c r="E50" s="129"/>
      <c r="F50" s="129"/>
      <c r="G50" s="129"/>
      <c r="H50" s="128"/>
      <c r="I50" s="10"/>
      <c r="J50" s="127" t="s">
        <v>135</v>
      </c>
      <c r="K50" s="129"/>
      <c r="L50" s="129"/>
      <c r="M50" s="128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2.75" customHeight="1">
      <c r="A51" s="10"/>
      <c r="B51" s="11" t="s">
        <v>18</v>
      </c>
      <c r="C51" s="11" t="s">
        <v>136</v>
      </c>
      <c r="D51" s="11" t="s">
        <v>137</v>
      </c>
      <c r="E51" s="11" t="s">
        <v>138</v>
      </c>
      <c r="F51" s="11" t="s">
        <v>139</v>
      </c>
      <c r="G51" s="11" t="s">
        <v>146</v>
      </c>
      <c r="H51" s="11" t="s">
        <v>141</v>
      </c>
      <c r="I51" s="10"/>
      <c r="J51" s="11" t="s">
        <v>18</v>
      </c>
      <c r="K51" s="11" t="s">
        <v>142</v>
      </c>
      <c r="L51" s="11" t="s">
        <v>143</v>
      </c>
      <c r="M51" s="11" t="s">
        <v>144</v>
      </c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2.75" customHeight="1">
      <c r="A52" s="10"/>
      <c r="B52" s="12" t="s">
        <v>110</v>
      </c>
      <c r="C52" s="46">
        <f>'Subp. Ventas y Cobros'!E55</f>
        <v>3863677.9104000018</v>
      </c>
      <c r="D52" s="46">
        <f>'Subp. Compras y Pagos'!E55</f>
        <v>1601256.8880000007</v>
      </c>
      <c r="E52" s="46">
        <f t="shared" ref="E52:E63" si="18">C52-D52</f>
        <v>2262421.0224000011</v>
      </c>
      <c r="F52" s="43" t="str">
        <f t="shared" ref="F52:F63" si="19">IF(E52&gt;0,"No posee",E52)</f>
        <v>No posee</v>
      </c>
      <c r="G52" s="43">
        <f t="shared" ref="G52:G63" si="20">IF(E52&gt;0,E52,"-")</f>
        <v>2262421.0224000011</v>
      </c>
      <c r="H52" s="85" t="str">
        <f t="shared" ref="H52:H62" si="21">IF(E52&gt;0,B53,"-")</f>
        <v>Febrero</v>
      </c>
      <c r="I52" s="10"/>
      <c r="J52" s="12" t="s">
        <v>110</v>
      </c>
      <c r="K52" s="46">
        <f>'Subp. Ventas y Cobros'!D55</f>
        <v>18398466.24000001</v>
      </c>
      <c r="L52" s="46">
        <f>K52*'Hoja de datos'!$C$14</f>
        <v>551953.98720000032</v>
      </c>
      <c r="M52" s="46" t="s">
        <v>111</v>
      </c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2.75" customHeight="1">
      <c r="A53" s="10"/>
      <c r="B53" s="12" t="s">
        <v>111</v>
      </c>
      <c r="C53" s="46">
        <f>'Subp. Ventas y Cobros'!E56</f>
        <v>4507624.2288000016</v>
      </c>
      <c r="D53" s="46">
        <f>'Subp. Compras y Pagos'!E56</f>
        <v>1868133.0360000005</v>
      </c>
      <c r="E53" s="46">
        <f t="shared" si="18"/>
        <v>2639491.1928000012</v>
      </c>
      <c r="F53" s="43" t="str">
        <f t="shared" si="19"/>
        <v>No posee</v>
      </c>
      <c r="G53" s="43">
        <f t="shared" si="20"/>
        <v>2639491.1928000012</v>
      </c>
      <c r="H53" s="85" t="str">
        <f t="shared" si="21"/>
        <v>Marzo</v>
      </c>
      <c r="I53" s="10"/>
      <c r="J53" s="12" t="s">
        <v>111</v>
      </c>
      <c r="K53" s="46">
        <f>'Subp. Ventas y Cobros'!D56</f>
        <v>21464877.280000009</v>
      </c>
      <c r="L53" s="46">
        <f>K53*'Hoja de datos'!$C$14</f>
        <v>643946.31840000022</v>
      </c>
      <c r="M53" s="46" t="s">
        <v>112</v>
      </c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2.75" customHeight="1">
      <c r="A54" s="10"/>
      <c r="B54" s="12" t="s">
        <v>112</v>
      </c>
      <c r="C54" s="46">
        <f>'Subp. Ventas y Cobros'!E57</f>
        <v>4507624.2288000016</v>
      </c>
      <c r="D54" s="46">
        <f>'Subp. Compras y Pagos'!E57</f>
        <v>1868133.0360000005</v>
      </c>
      <c r="E54" s="46">
        <f t="shared" si="18"/>
        <v>2639491.1928000012</v>
      </c>
      <c r="F54" s="43" t="str">
        <f t="shared" si="19"/>
        <v>No posee</v>
      </c>
      <c r="G54" s="43">
        <f t="shared" si="20"/>
        <v>2639491.1928000012</v>
      </c>
      <c r="H54" s="85" t="str">
        <f t="shared" si="21"/>
        <v>Abril</v>
      </c>
      <c r="I54" s="10"/>
      <c r="J54" s="12" t="s">
        <v>112</v>
      </c>
      <c r="K54" s="46">
        <f>'Subp. Ventas y Cobros'!D57</f>
        <v>21464877.280000009</v>
      </c>
      <c r="L54" s="46">
        <f>K54*'Hoja de datos'!$C$14</f>
        <v>643946.31840000022</v>
      </c>
      <c r="M54" s="46" t="s">
        <v>113</v>
      </c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2.75" customHeight="1">
      <c r="A55" s="10"/>
      <c r="B55" s="12" t="s">
        <v>113</v>
      </c>
      <c r="C55" s="46">
        <f>'Subp. Ventas y Cobros'!E58</f>
        <v>5151570.5472000018</v>
      </c>
      <c r="D55" s="46">
        <f>'Subp. Compras y Pagos'!E58</f>
        <v>2135009.1840000013</v>
      </c>
      <c r="E55" s="46">
        <f t="shared" si="18"/>
        <v>3016561.3632000005</v>
      </c>
      <c r="F55" s="43" t="str">
        <f t="shared" si="19"/>
        <v>No posee</v>
      </c>
      <c r="G55" s="43">
        <f t="shared" si="20"/>
        <v>3016561.3632000005</v>
      </c>
      <c r="H55" s="85" t="str">
        <f t="shared" si="21"/>
        <v>Mayo</v>
      </c>
      <c r="I55" s="10"/>
      <c r="J55" s="12" t="s">
        <v>113</v>
      </c>
      <c r="K55" s="46">
        <f>'Subp. Ventas y Cobros'!D58</f>
        <v>24531288.320000011</v>
      </c>
      <c r="L55" s="46">
        <f>K55*'Hoja de datos'!$C$14</f>
        <v>735938.64960000035</v>
      </c>
      <c r="M55" s="46" t="s">
        <v>114</v>
      </c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2.75" customHeight="1">
      <c r="A56" s="10"/>
      <c r="B56" s="12" t="s">
        <v>114</v>
      </c>
      <c r="C56" s="46">
        <f>'Subp. Ventas y Cobros'!E59</f>
        <v>5151570.5472000018</v>
      </c>
      <c r="D56" s="46">
        <f>'Subp. Compras y Pagos'!E59</f>
        <v>2135009.1840000013</v>
      </c>
      <c r="E56" s="46">
        <f t="shared" si="18"/>
        <v>3016561.3632000005</v>
      </c>
      <c r="F56" s="43" t="str">
        <f t="shared" si="19"/>
        <v>No posee</v>
      </c>
      <c r="G56" s="43">
        <f t="shared" si="20"/>
        <v>3016561.3632000005</v>
      </c>
      <c r="H56" s="85" t="str">
        <f t="shared" si="21"/>
        <v>Junio</v>
      </c>
      <c r="I56" s="10"/>
      <c r="J56" s="12" t="s">
        <v>114</v>
      </c>
      <c r="K56" s="46">
        <f>'Subp. Ventas y Cobros'!D59</f>
        <v>24531288.320000011</v>
      </c>
      <c r="L56" s="46">
        <f>K56*'Hoja de datos'!$C$14</f>
        <v>735938.64960000035</v>
      </c>
      <c r="M56" s="46" t="s">
        <v>115</v>
      </c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2.75" customHeight="1">
      <c r="A57" s="10"/>
      <c r="B57" s="12" t="s">
        <v>115</v>
      </c>
      <c r="C57" s="46">
        <f>'Subp. Ventas y Cobros'!E60</f>
        <v>5151570.5472000018</v>
      </c>
      <c r="D57" s="46">
        <f>'Subp. Compras y Pagos'!E60</f>
        <v>2135009.1840000013</v>
      </c>
      <c r="E57" s="46">
        <f t="shared" si="18"/>
        <v>3016561.3632000005</v>
      </c>
      <c r="F57" s="43" t="str">
        <f t="shared" si="19"/>
        <v>No posee</v>
      </c>
      <c r="G57" s="43">
        <f t="shared" si="20"/>
        <v>3016561.3632000005</v>
      </c>
      <c r="H57" s="85" t="str">
        <f t="shared" si="21"/>
        <v>Julio</v>
      </c>
      <c r="I57" s="10"/>
      <c r="J57" s="12" t="s">
        <v>115</v>
      </c>
      <c r="K57" s="46">
        <f>'Subp. Ventas y Cobros'!D60</f>
        <v>24531288.320000011</v>
      </c>
      <c r="L57" s="46">
        <f>K57*'Hoja de datos'!$C$14</f>
        <v>735938.64960000035</v>
      </c>
      <c r="M57" s="46" t="s">
        <v>116</v>
      </c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2.75" customHeight="1">
      <c r="A58" s="10"/>
      <c r="B58" s="12" t="s">
        <v>116</v>
      </c>
      <c r="C58" s="46">
        <f>'Subp. Ventas y Cobros'!E61</f>
        <v>5795516.865600002</v>
      </c>
      <c r="D58" s="46">
        <f>'Subp. Compras y Pagos'!E61</f>
        <v>2401885.3320000009</v>
      </c>
      <c r="E58" s="46">
        <f t="shared" si="18"/>
        <v>3393631.5336000011</v>
      </c>
      <c r="F58" s="43" t="str">
        <f t="shared" si="19"/>
        <v>No posee</v>
      </c>
      <c r="G58" s="43">
        <f t="shared" si="20"/>
        <v>3393631.5336000011</v>
      </c>
      <c r="H58" s="85" t="str">
        <f t="shared" si="21"/>
        <v>Agosto</v>
      </c>
      <c r="I58" s="10"/>
      <c r="J58" s="12" t="s">
        <v>116</v>
      </c>
      <c r="K58" s="46">
        <f>'Subp. Ventas y Cobros'!D61</f>
        <v>27597699.360000011</v>
      </c>
      <c r="L58" s="46">
        <f>K58*'Hoja de datos'!$C$14</f>
        <v>827930.98080000025</v>
      </c>
      <c r="M58" s="46" t="s">
        <v>117</v>
      </c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2.75" customHeight="1">
      <c r="A59" s="10"/>
      <c r="B59" s="12" t="s">
        <v>117</v>
      </c>
      <c r="C59" s="46">
        <f>'Subp. Ventas y Cobros'!E62</f>
        <v>5795516.865600002</v>
      </c>
      <c r="D59" s="46">
        <f>'Subp. Compras y Pagos'!E62</f>
        <v>2401885.3320000009</v>
      </c>
      <c r="E59" s="46">
        <f t="shared" si="18"/>
        <v>3393631.5336000011</v>
      </c>
      <c r="F59" s="43" t="str">
        <f t="shared" si="19"/>
        <v>No posee</v>
      </c>
      <c r="G59" s="43">
        <f t="shared" si="20"/>
        <v>3393631.5336000011</v>
      </c>
      <c r="H59" s="85" t="str">
        <f t="shared" si="21"/>
        <v>Septiembre</v>
      </c>
      <c r="I59" s="10"/>
      <c r="J59" s="12" t="s">
        <v>117</v>
      </c>
      <c r="K59" s="46">
        <f>'Subp. Ventas y Cobros'!D62</f>
        <v>27597699.360000011</v>
      </c>
      <c r="L59" s="46">
        <f>K59*'Hoja de datos'!$C$14</f>
        <v>827930.98080000025</v>
      </c>
      <c r="M59" s="46" t="s">
        <v>118</v>
      </c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2.75" customHeight="1">
      <c r="A60" s="10"/>
      <c r="B60" s="12" t="s">
        <v>118</v>
      </c>
      <c r="C60" s="46">
        <f>'Subp. Ventas y Cobros'!E63</f>
        <v>5795516.865600002</v>
      </c>
      <c r="D60" s="46">
        <f>'Subp. Compras y Pagos'!E63</f>
        <v>2401885.3320000009</v>
      </c>
      <c r="E60" s="46">
        <f t="shared" si="18"/>
        <v>3393631.5336000011</v>
      </c>
      <c r="F60" s="43" t="str">
        <f t="shared" si="19"/>
        <v>No posee</v>
      </c>
      <c r="G60" s="43">
        <f t="shared" si="20"/>
        <v>3393631.5336000011</v>
      </c>
      <c r="H60" s="85" t="str">
        <f t="shared" si="21"/>
        <v>Octubre</v>
      </c>
      <c r="I60" s="10"/>
      <c r="J60" s="12" t="s">
        <v>118</v>
      </c>
      <c r="K60" s="46">
        <f>'Subp. Ventas y Cobros'!D63</f>
        <v>27597699.360000011</v>
      </c>
      <c r="L60" s="46">
        <f>K60*'Hoja de datos'!$C$14</f>
        <v>827930.98080000025</v>
      </c>
      <c r="M60" s="46" t="s">
        <v>119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2.75" customHeight="1">
      <c r="A61" s="10"/>
      <c r="B61" s="12" t="s">
        <v>119</v>
      </c>
      <c r="C61" s="46">
        <f>'Subp. Ventas y Cobros'!E64</f>
        <v>6439463.1840000032</v>
      </c>
      <c r="D61" s="46">
        <f>'Subp. Compras y Pagos'!E64</f>
        <v>2668761.4800000014</v>
      </c>
      <c r="E61" s="46">
        <f t="shared" si="18"/>
        <v>3770701.7040000018</v>
      </c>
      <c r="F61" s="43" t="str">
        <f t="shared" si="19"/>
        <v>No posee</v>
      </c>
      <c r="G61" s="43">
        <f t="shared" si="20"/>
        <v>3770701.7040000018</v>
      </c>
      <c r="H61" s="85" t="str">
        <f t="shared" si="21"/>
        <v>Noviembre</v>
      </c>
      <c r="I61" s="10"/>
      <c r="J61" s="12" t="s">
        <v>119</v>
      </c>
      <c r="K61" s="46">
        <f>'Subp. Ventas y Cobros'!D64</f>
        <v>30664110.400000017</v>
      </c>
      <c r="L61" s="46">
        <f>K61*'Hoja de datos'!$C$14</f>
        <v>919923.3120000005</v>
      </c>
      <c r="M61" s="46" t="s">
        <v>120</v>
      </c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2.75" customHeight="1">
      <c r="A62" s="10"/>
      <c r="B62" s="12" t="s">
        <v>120</v>
      </c>
      <c r="C62" s="46">
        <f>'Subp. Ventas y Cobros'!E65</f>
        <v>6439463.1840000032</v>
      </c>
      <c r="D62" s="46">
        <f>'Subp. Compras y Pagos'!E65</f>
        <v>2668761.4800000014</v>
      </c>
      <c r="E62" s="46">
        <f t="shared" si="18"/>
        <v>3770701.7040000018</v>
      </c>
      <c r="F62" s="43" t="str">
        <f t="shared" si="19"/>
        <v>No posee</v>
      </c>
      <c r="G62" s="43">
        <f t="shared" si="20"/>
        <v>3770701.7040000018</v>
      </c>
      <c r="H62" s="85" t="str">
        <f t="shared" si="21"/>
        <v>Diciembre</v>
      </c>
      <c r="I62" s="10"/>
      <c r="J62" s="12" t="s">
        <v>120</v>
      </c>
      <c r="K62" s="46">
        <f>'Subp. Ventas y Cobros'!D65</f>
        <v>30664110.400000017</v>
      </c>
      <c r="L62" s="46">
        <f>K62*'Hoja de datos'!$C$14</f>
        <v>919923.3120000005</v>
      </c>
      <c r="M62" s="46" t="s">
        <v>121</v>
      </c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2.75" customHeight="1">
      <c r="A63" s="10"/>
      <c r="B63" s="12" t="s">
        <v>121</v>
      </c>
      <c r="C63" s="46">
        <f>'Subp. Ventas y Cobros'!E66</f>
        <v>7083409.5024000024</v>
      </c>
      <c r="D63" s="46">
        <f>'Subp. Compras y Pagos'!E66</f>
        <v>2935637.628000001</v>
      </c>
      <c r="E63" s="46">
        <f t="shared" si="18"/>
        <v>4147771.8744000015</v>
      </c>
      <c r="F63" s="43" t="str">
        <f t="shared" si="19"/>
        <v>No posee</v>
      </c>
      <c r="G63" s="43">
        <f t="shared" si="20"/>
        <v>4147771.8744000015</v>
      </c>
      <c r="H63" s="85" t="str">
        <f>IF(E63&gt;0,"Enero Año 5","-")</f>
        <v>Enero Año 5</v>
      </c>
      <c r="I63" s="10"/>
      <c r="J63" s="12" t="s">
        <v>121</v>
      </c>
      <c r="K63" s="46">
        <f>'Subp. Ventas y Cobros'!D66</f>
        <v>33730521.440000013</v>
      </c>
      <c r="L63" s="46">
        <f>K63*'Hoja de datos'!$C$14</f>
        <v>1011915.6432000003</v>
      </c>
      <c r="M63" s="46" t="s">
        <v>149</v>
      </c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2.75" customHeight="1">
      <c r="A64" s="39"/>
      <c r="B64" s="86" t="s">
        <v>92</v>
      </c>
      <c r="C64" s="87">
        <f t="shared" ref="C64:E64" si="22">SUM(C52:C63)</f>
        <v>65682524.476800025</v>
      </c>
      <c r="D64" s="87">
        <f t="shared" si="22"/>
        <v>27221367.096000012</v>
      </c>
      <c r="E64" s="87">
        <f t="shared" si="22"/>
        <v>38461157.380800024</v>
      </c>
      <c r="F64" s="88"/>
      <c r="G64" s="88"/>
      <c r="H64" s="88"/>
      <c r="I64" s="39"/>
      <c r="J64" s="86" t="s">
        <v>92</v>
      </c>
      <c r="K64" s="87">
        <f t="shared" ref="K64:L64" si="23">SUM(K52:K63)</f>
        <v>312773926.0800001</v>
      </c>
      <c r="L64" s="87">
        <f t="shared" si="23"/>
        <v>9383217.7824000027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12.75" customHeight="1">
      <c r="A65" s="10"/>
      <c r="B65" s="10"/>
      <c r="C65" s="10"/>
      <c r="D65" s="10"/>
      <c r="E65" s="10"/>
      <c r="F65" s="84"/>
      <c r="G65" s="84"/>
      <c r="H65" s="84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2.75" customHeight="1">
      <c r="A66" s="10"/>
      <c r="B66" s="127" t="s">
        <v>134</v>
      </c>
      <c r="C66" s="129"/>
      <c r="D66" s="129"/>
      <c r="E66" s="129"/>
      <c r="F66" s="129"/>
      <c r="G66" s="129"/>
      <c r="H66" s="128"/>
      <c r="I66" s="10"/>
      <c r="J66" s="127" t="s">
        <v>135</v>
      </c>
      <c r="K66" s="129"/>
      <c r="L66" s="129"/>
      <c r="M66" s="128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2.75" customHeight="1">
      <c r="A67" s="10"/>
      <c r="B67" s="11" t="s">
        <v>19</v>
      </c>
      <c r="C67" s="11" t="s">
        <v>136</v>
      </c>
      <c r="D67" s="11" t="s">
        <v>137</v>
      </c>
      <c r="E67" s="11" t="s">
        <v>138</v>
      </c>
      <c r="F67" s="11" t="s">
        <v>139</v>
      </c>
      <c r="G67" s="11" t="s">
        <v>146</v>
      </c>
      <c r="H67" s="11" t="s">
        <v>141</v>
      </c>
      <c r="I67" s="10"/>
      <c r="J67" s="11" t="s">
        <v>19</v>
      </c>
      <c r="K67" s="11" t="s">
        <v>142</v>
      </c>
      <c r="L67" s="11" t="s">
        <v>143</v>
      </c>
      <c r="M67" s="11" t="s">
        <v>144</v>
      </c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2.75" customHeight="1">
      <c r="A68" s="10"/>
      <c r="B68" s="12" t="s">
        <v>110</v>
      </c>
      <c r="C68" s="46">
        <f>'Subp. Ventas y Cobros'!E72</f>
        <v>5666727.6019200031</v>
      </c>
      <c r="D68" s="46">
        <f>'Subp. Compras y Pagos'!E72</f>
        <v>2348510.1024000016</v>
      </c>
      <c r="E68" s="46">
        <f t="shared" ref="E68:E79" si="24">C68-D68</f>
        <v>3318217.4995200015</v>
      </c>
      <c r="F68" s="43" t="str">
        <f t="shared" ref="F68:F79" si="25">IF(E68&gt;0,"No posee",E68)</f>
        <v>No posee</v>
      </c>
      <c r="G68" s="43">
        <f t="shared" ref="G68:G79" si="26">IF(E68&gt;0,E68,"-")</f>
        <v>3318217.4995200015</v>
      </c>
      <c r="H68" s="85" t="str">
        <f t="shared" ref="H68:H78" si="27">IF(E68&gt;0,B69,"-")</f>
        <v>Febrero</v>
      </c>
      <c r="I68" s="10"/>
      <c r="J68" s="12" t="s">
        <v>110</v>
      </c>
      <c r="K68" s="46">
        <f>'Subp. Ventas y Cobros'!D72</f>
        <v>26984417.152000017</v>
      </c>
      <c r="L68" s="46">
        <f>K68*'Hoja de datos'!$C$14</f>
        <v>809532.51456000051</v>
      </c>
      <c r="M68" s="46" t="s">
        <v>111</v>
      </c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2.75" customHeight="1">
      <c r="A69" s="10"/>
      <c r="B69" s="12" t="s">
        <v>111</v>
      </c>
      <c r="C69" s="46">
        <f>'Subp. Ventas y Cobros'!E73</f>
        <v>5666727.6019200031</v>
      </c>
      <c r="D69" s="46">
        <f>'Subp. Compras y Pagos'!E73</f>
        <v>2348510.1024000016</v>
      </c>
      <c r="E69" s="46">
        <f t="shared" si="24"/>
        <v>3318217.4995200015</v>
      </c>
      <c r="F69" s="43" t="str">
        <f t="shared" si="25"/>
        <v>No posee</v>
      </c>
      <c r="G69" s="43">
        <f t="shared" si="26"/>
        <v>3318217.4995200015</v>
      </c>
      <c r="H69" s="85" t="str">
        <f t="shared" si="27"/>
        <v>Marzo</v>
      </c>
      <c r="I69" s="10"/>
      <c r="J69" s="12" t="s">
        <v>111</v>
      </c>
      <c r="K69" s="46">
        <f>'Subp. Ventas y Cobros'!D73</f>
        <v>26984417.152000017</v>
      </c>
      <c r="L69" s="46">
        <f>K69*'Hoja de datos'!$C$14</f>
        <v>809532.51456000051</v>
      </c>
      <c r="M69" s="46" t="s">
        <v>112</v>
      </c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2.75" customHeight="1">
      <c r="A70" s="10"/>
      <c r="B70" s="12" t="s">
        <v>112</v>
      </c>
      <c r="C70" s="46">
        <f>'Subp. Ventas y Cobros'!E74</f>
        <v>5666727.6019200031</v>
      </c>
      <c r="D70" s="46">
        <f>'Subp. Compras y Pagos'!E74</f>
        <v>2348510.1024000016</v>
      </c>
      <c r="E70" s="46">
        <f t="shared" si="24"/>
        <v>3318217.4995200015</v>
      </c>
      <c r="F70" s="43" t="str">
        <f t="shared" si="25"/>
        <v>No posee</v>
      </c>
      <c r="G70" s="43">
        <f t="shared" si="26"/>
        <v>3318217.4995200015</v>
      </c>
      <c r="H70" s="85" t="str">
        <f t="shared" si="27"/>
        <v>Abril</v>
      </c>
      <c r="I70" s="10"/>
      <c r="J70" s="12" t="s">
        <v>112</v>
      </c>
      <c r="K70" s="46">
        <f>'Subp. Ventas y Cobros'!D74</f>
        <v>26984417.152000017</v>
      </c>
      <c r="L70" s="46">
        <f>K70*'Hoja de datos'!$C$14</f>
        <v>809532.51456000051</v>
      </c>
      <c r="M70" s="46" t="s">
        <v>113</v>
      </c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2.75" customHeight="1">
      <c r="A71" s="10"/>
      <c r="B71" s="12" t="s">
        <v>113</v>
      </c>
      <c r="C71" s="46">
        <f>'Subp. Ventas y Cobros'!E75</f>
        <v>6476260.116480004</v>
      </c>
      <c r="D71" s="46">
        <f>'Subp. Compras y Pagos'!E75</f>
        <v>2684011.5456000017</v>
      </c>
      <c r="E71" s="46">
        <f t="shared" si="24"/>
        <v>3792248.5708800023</v>
      </c>
      <c r="F71" s="43" t="str">
        <f t="shared" si="25"/>
        <v>No posee</v>
      </c>
      <c r="G71" s="43">
        <f t="shared" si="26"/>
        <v>3792248.5708800023</v>
      </c>
      <c r="H71" s="85" t="str">
        <f t="shared" si="27"/>
        <v>Mayo</v>
      </c>
      <c r="I71" s="10"/>
      <c r="J71" s="12" t="s">
        <v>113</v>
      </c>
      <c r="K71" s="46">
        <f>'Subp. Ventas y Cobros'!D75</f>
        <v>30839333.888000019</v>
      </c>
      <c r="L71" s="46">
        <f>K71*'Hoja de datos'!$C$14</f>
        <v>925180.01664000051</v>
      </c>
      <c r="M71" s="46" t="s">
        <v>114</v>
      </c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2.75" customHeight="1">
      <c r="A72" s="10"/>
      <c r="B72" s="12" t="s">
        <v>114</v>
      </c>
      <c r="C72" s="46">
        <f>'Subp. Ventas y Cobros'!E76</f>
        <v>6476260.116480004</v>
      </c>
      <c r="D72" s="46">
        <f>'Subp. Compras y Pagos'!E76</f>
        <v>2684011.5456000017</v>
      </c>
      <c r="E72" s="46">
        <f t="shared" si="24"/>
        <v>3792248.5708800023</v>
      </c>
      <c r="F72" s="43" t="str">
        <f t="shared" si="25"/>
        <v>No posee</v>
      </c>
      <c r="G72" s="43">
        <f t="shared" si="26"/>
        <v>3792248.5708800023</v>
      </c>
      <c r="H72" s="85" t="str">
        <f t="shared" si="27"/>
        <v>Junio</v>
      </c>
      <c r="I72" s="10"/>
      <c r="J72" s="12" t="s">
        <v>114</v>
      </c>
      <c r="K72" s="46">
        <f>'Subp. Ventas y Cobros'!D76</f>
        <v>30839333.888000019</v>
      </c>
      <c r="L72" s="46">
        <f>K72*'Hoja de datos'!$C$14</f>
        <v>925180.01664000051</v>
      </c>
      <c r="M72" s="46" t="s">
        <v>115</v>
      </c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2.75" customHeight="1">
      <c r="A73" s="10"/>
      <c r="B73" s="12" t="s">
        <v>115</v>
      </c>
      <c r="C73" s="46">
        <f>'Subp. Ventas y Cobros'!E77</f>
        <v>6476260.116480004</v>
      </c>
      <c r="D73" s="46">
        <f>'Subp. Compras y Pagos'!E77</f>
        <v>2684011.5456000017</v>
      </c>
      <c r="E73" s="46">
        <f t="shared" si="24"/>
        <v>3792248.5708800023</v>
      </c>
      <c r="F73" s="43" t="str">
        <f t="shared" si="25"/>
        <v>No posee</v>
      </c>
      <c r="G73" s="43">
        <f t="shared" si="26"/>
        <v>3792248.5708800023</v>
      </c>
      <c r="H73" s="85" t="str">
        <f t="shared" si="27"/>
        <v>Julio</v>
      </c>
      <c r="I73" s="10"/>
      <c r="J73" s="12" t="s">
        <v>115</v>
      </c>
      <c r="K73" s="46">
        <f>'Subp. Ventas y Cobros'!D77</f>
        <v>30839333.888000019</v>
      </c>
      <c r="L73" s="46">
        <f>K73*'Hoja de datos'!$C$14</f>
        <v>925180.01664000051</v>
      </c>
      <c r="M73" s="46" t="s">
        <v>116</v>
      </c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2.75" customHeight="1">
      <c r="A74" s="10"/>
      <c r="B74" s="12" t="s">
        <v>116</v>
      </c>
      <c r="C74" s="46">
        <f>'Subp. Ventas y Cobros'!E78</f>
        <v>6476260.116480004</v>
      </c>
      <c r="D74" s="46">
        <f>'Subp. Compras y Pagos'!E78</f>
        <v>2684011.5456000017</v>
      </c>
      <c r="E74" s="46">
        <f t="shared" si="24"/>
        <v>3792248.5708800023</v>
      </c>
      <c r="F74" s="43" t="str">
        <f t="shared" si="25"/>
        <v>No posee</v>
      </c>
      <c r="G74" s="43">
        <f t="shared" si="26"/>
        <v>3792248.5708800023</v>
      </c>
      <c r="H74" s="85" t="str">
        <f t="shared" si="27"/>
        <v>Agosto</v>
      </c>
      <c r="I74" s="10"/>
      <c r="J74" s="12" t="s">
        <v>116</v>
      </c>
      <c r="K74" s="46">
        <f>'Subp. Ventas y Cobros'!D78</f>
        <v>30839333.888000019</v>
      </c>
      <c r="L74" s="46">
        <f>K74*'Hoja de datos'!$C$14</f>
        <v>925180.01664000051</v>
      </c>
      <c r="M74" s="46" t="s">
        <v>117</v>
      </c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2.75" customHeight="1">
      <c r="A75" s="10"/>
      <c r="B75" s="12" t="s">
        <v>117</v>
      </c>
      <c r="C75" s="46">
        <f>'Subp. Ventas y Cobros'!E79</f>
        <v>7285792.6310400022</v>
      </c>
      <c r="D75" s="46">
        <f>'Subp. Compras y Pagos'!E79</f>
        <v>3019512.9888000018</v>
      </c>
      <c r="E75" s="46">
        <f t="shared" si="24"/>
        <v>4266279.6422400009</v>
      </c>
      <c r="F75" s="43" t="str">
        <f t="shared" si="25"/>
        <v>No posee</v>
      </c>
      <c r="G75" s="43">
        <f t="shared" si="26"/>
        <v>4266279.6422400009</v>
      </c>
      <c r="H75" s="85" t="str">
        <f t="shared" si="27"/>
        <v>Septiembre</v>
      </c>
      <c r="I75" s="10"/>
      <c r="J75" s="12" t="s">
        <v>117</v>
      </c>
      <c r="K75" s="46">
        <f>'Subp. Ventas y Cobros'!D79</f>
        <v>34694250.624000013</v>
      </c>
      <c r="L75" s="46">
        <f>K75*'Hoja de datos'!$C$14</f>
        <v>1040827.5187200004</v>
      </c>
      <c r="M75" s="46" t="s">
        <v>118</v>
      </c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2.75" customHeight="1">
      <c r="A76" s="10"/>
      <c r="B76" s="12" t="s">
        <v>118</v>
      </c>
      <c r="C76" s="46">
        <f>'Subp. Ventas y Cobros'!E80</f>
        <v>7285792.6310400022</v>
      </c>
      <c r="D76" s="46">
        <f>'Subp. Compras y Pagos'!E80</f>
        <v>3019512.9888000018</v>
      </c>
      <c r="E76" s="46">
        <f t="shared" si="24"/>
        <v>4266279.6422400009</v>
      </c>
      <c r="F76" s="43" t="str">
        <f t="shared" si="25"/>
        <v>No posee</v>
      </c>
      <c r="G76" s="43">
        <f t="shared" si="26"/>
        <v>4266279.6422400009</v>
      </c>
      <c r="H76" s="85" t="str">
        <f t="shared" si="27"/>
        <v>Octubre</v>
      </c>
      <c r="I76" s="10"/>
      <c r="J76" s="12" t="s">
        <v>118</v>
      </c>
      <c r="K76" s="46">
        <f>'Subp. Ventas y Cobros'!D80</f>
        <v>34694250.624000013</v>
      </c>
      <c r="L76" s="46">
        <f>K76*'Hoja de datos'!$C$14</f>
        <v>1040827.5187200004</v>
      </c>
      <c r="M76" s="46" t="s">
        <v>119</v>
      </c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2.75" customHeight="1">
      <c r="A77" s="10"/>
      <c r="B77" s="12" t="s">
        <v>119</v>
      </c>
      <c r="C77" s="46">
        <f>'Subp. Ventas y Cobros'!E81</f>
        <v>7285792.6310400022</v>
      </c>
      <c r="D77" s="46">
        <f>'Subp. Compras y Pagos'!E81</f>
        <v>3019512.9888000018</v>
      </c>
      <c r="E77" s="46">
        <f t="shared" si="24"/>
        <v>4266279.6422400009</v>
      </c>
      <c r="F77" s="43" t="str">
        <f t="shared" si="25"/>
        <v>No posee</v>
      </c>
      <c r="G77" s="43">
        <f t="shared" si="26"/>
        <v>4266279.6422400009</v>
      </c>
      <c r="H77" s="85" t="str">
        <f t="shared" si="27"/>
        <v>Noviembre</v>
      </c>
      <c r="I77" s="10"/>
      <c r="J77" s="12" t="s">
        <v>119</v>
      </c>
      <c r="K77" s="46">
        <f>'Subp. Ventas y Cobros'!D81</f>
        <v>34694250.624000013</v>
      </c>
      <c r="L77" s="46">
        <f>K77*'Hoja de datos'!$C$14</f>
        <v>1040827.5187200004</v>
      </c>
      <c r="M77" s="46" t="s">
        <v>120</v>
      </c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2.75" customHeight="1">
      <c r="A78" s="10"/>
      <c r="B78" s="12" t="s">
        <v>120</v>
      </c>
      <c r="C78" s="46">
        <f>'Subp. Ventas y Cobros'!E82</f>
        <v>8095325.145600006</v>
      </c>
      <c r="D78" s="46">
        <f>'Subp. Compras y Pagos'!E82</f>
        <v>3355014.4320000019</v>
      </c>
      <c r="E78" s="46">
        <f t="shared" si="24"/>
        <v>4740310.7136000041</v>
      </c>
      <c r="F78" s="43" t="str">
        <f t="shared" si="25"/>
        <v>No posee</v>
      </c>
      <c r="G78" s="43">
        <f t="shared" si="26"/>
        <v>4740310.7136000041</v>
      </c>
      <c r="H78" s="85" t="str">
        <f t="shared" si="27"/>
        <v>Diciembre</v>
      </c>
      <c r="I78" s="10"/>
      <c r="J78" s="12" t="s">
        <v>120</v>
      </c>
      <c r="K78" s="46">
        <f>'Subp. Ventas y Cobros'!D82</f>
        <v>38549167.360000029</v>
      </c>
      <c r="L78" s="46">
        <f>K78*'Hoja de datos'!$C$14</f>
        <v>1156475.0208000008</v>
      </c>
      <c r="M78" s="46" t="s">
        <v>121</v>
      </c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2.75" customHeight="1">
      <c r="A79" s="10"/>
      <c r="B79" s="12" t="s">
        <v>121</v>
      </c>
      <c r="C79" s="46">
        <f>'Subp. Ventas y Cobros'!E83</f>
        <v>8095325.145600006</v>
      </c>
      <c r="D79" s="46">
        <f>'Subp. Compras y Pagos'!E83</f>
        <v>3355014.4320000019</v>
      </c>
      <c r="E79" s="46">
        <f t="shared" si="24"/>
        <v>4740310.7136000041</v>
      </c>
      <c r="F79" s="43" t="str">
        <f t="shared" si="25"/>
        <v>No posee</v>
      </c>
      <c r="G79" s="43">
        <f t="shared" si="26"/>
        <v>4740310.7136000041</v>
      </c>
      <c r="H79" s="85" t="str">
        <f>IF(E79&gt;0,"Enero Año 6","-")</f>
        <v>Enero Año 6</v>
      </c>
      <c r="I79" s="10"/>
      <c r="J79" s="12" t="s">
        <v>121</v>
      </c>
      <c r="K79" s="46">
        <f>'Subp. Ventas y Cobros'!D83</f>
        <v>38549167.360000029</v>
      </c>
      <c r="L79" s="46">
        <f>K79*'Hoja de datos'!$C$14</f>
        <v>1156475.0208000008</v>
      </c>
      <c r="M79" s="46" t="s">
        <v>150</v>
      </c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2.75" customHeight="1">
      <c r="A80" s="39"/>
      <c r="B80" s="86" t="s">
        <v>92</v>
      </c>
      <c r="C80" s="87">
        <f t="shared" ref="C80:E80" si="28">SUM(C68:C79)</f>
        <v>80953251.456000045</v>
      </c>
      <c r="D80" s="87">
        <f t="shared" si="28"/>
        <v>33550144.320000015</v>
      </c>
      <c r="E80" s="87">
        <f t="shared" si="28"/>
        <v>47403107.13600003</v>
      </c>
      <c r="F80" s="88"/>
      <c r="G80" s="88"/>
      <c r="H80" s="88"/>
      <c r="I80" s="39"/>
      <c r="J80" s="86" t="s">
        <v>92</v>
      </c>
      <c r="K80" s="87">
        <f t="shared" ref="K80:L80" si="29">SUM(K68:K79)</f>
        <v>385491673.6000002</v>
      </c>
      <c r="L80" s="87">
        <f t="shared" si="29"/>
        <v>11564750.208000004</v>
      </c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 ht="12.75" customHeight="1">
      <c r="A81" s="10"/>
      <c r="B81" s="10"/>
      <c r="C81" s="10"/>
      <c r="D81" s="10"/>
      <c r="E81" s="10"/>
      <c r="F81" s="84"/>
      <c r="G81" s="84"/>
      <c r="H81" s="84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2.75" customHeight="1">
      <c r="A82" s="10"/>
      <c r="B82" s="127" t="s">
        <v>134</v>
      </c>
      <c r="C82" s="129"/>
      <c r="D82" s="129"/>
      <c r="E82" s="129"/>
      <c r="F82" s="129"/>
      <c r="G82" s="129"/>
      <c r="H82" s="128"/>
      <c r="I82" s="10"/>
      <c r="J82" s="127" t="s">
        <v>135</v>
      </c>
      <c r="K82" s="129"/>
      <c r="L82" s="129"/>
      <c r="M82" s="128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2.75" customHeight="1">
      <c r="A83" s="10"/>
      <c r="B83" s="11" t="s">
        <v>20</v>
      </c>
      <c r="C83" s="11" t="s">
        <v>136</v>
      </c>
      <c r="D83" s="11" t="s">
        <v>137</v>
      </c>
      <c r="E83" s="11" t="s">
        <v>138</v>
      </c>
      <c r="F83" s="11" t="s">
        <v>139</v>
      </c>
      <c r="G83" s="11" t="s">
        <v>146</v>
      </c>
      <c r="H83" s="11" t="s">
        <v>141</v>
      </c>
      <c r="I83" s="10"/>
      <c r="J83" s="11" t="s">
        <v>20</v>
      </c>
      <c r="K83" s="11" t="s">
        <v>142</v>
      </c>
      <c r="L83" s="11" t="s">
        <v>143</v>
      </c>
      <c r="M83" s="11" t="s">
        <v>144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2.75" customHeight="1">
      <c r="A84" s="10"/>
      <c r="B84" s="12" t="s">
        <v>110</v>
      </c>
      <c r="C84" s="46">
        <f>'Subp. Ventas y Cobros'!E89</f>
        <v>7012575.4073760053</v>
      </c>
      <c r="D84" s="46">
        <f>'Subp. Compras y Pagos'!E89</f>
        <v>2906281.2517200024</v>
      </c>
      <c r="E84" s="46">
        <f t="shared" ref="E84:E95" si="30">C84-D84</f>
        <v>4106294.1556560029</v>
      </c>
      <c r="F84" s="43" t="str">
        <f t="shared" ref="F84:F95" si="31">IF(E84&gt;0,"No posee",E84)</f>
        <v>No posee</v>
      </c>
      <c r="G84" s="43">
        <f t="shared" ref="G84:G95" si="32">IF(E84&gt;0,E84,"-")</f>
        <v>4106294.1556560029</v>
      </c>
      <c r="H84" s="85" t="str">
        <f t="shared" ref="H84:H94" si="33">IF(E84&gt;0,B85,"-")</f>
        <v>Febrero</v>
      </c>
      <c r="I84" s="10"/>
      <c r="J84" s="12" t="s">
        <v>110</v>
      </c>
      <c r="K84" s="46">
        <f>'Subp. Ventas y Cobros'!D89</f>
        <v>33393216.225600027</v>
      </c>
      <c r="L84" s="46">
        <f>K84*'Hoja de datos'!$C$14</f>
        <v>1001796.4867680008</v>
      </c>
      <c r="M84" s="46" t="s">
        <v>111</v>
      </c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2.75" customHeight="1">
      <c r="A85" s="10"/>
      <c r="B85" s="12" t="s">
        <v>111</v>
      </c>
      <c r="C85" s="46">
        <f>'Subp. Ventas y Cobros'!E90</f>
        <v>7012575.4073760053</v>
      </c>
      <c r="D85" s="46">
        <f>'Subp. Compras y Pagos'!E90</f>
        <v>2906281.2517200024</v>
      </c>
      <c r="E85" s="46">
        <f t="shared" si="30"/>
        <v>4106294.1556560029</v>
      </c>
      <c r="F85" s="43" t="str">
        <f t="shared" si="31"/>
        <v>No posee</v>
      </c>
      <c r="G85" s="43">
        <f t="shared" si="32"/>
        <v>4106294.1556560029</v>
      </c>
      <c r="H85" s="85" t="str">
        <f t="shared" si="33"/>
        <v>Marzo</v>
      </c>
      <c r="I85" s="10"/>
      <c r="J85" s="12" t="s">
        <v>111</v>
      </c>
      <c r="K85" s="46">
        <f>'Subp. Ventas y Cobros'!D90</f>
        <v>33393216.225600027</v>
      </c>
      <c r="L85" s="46">
        <f>K85*'Hoja de datos'!$C$14</f>
        <v>1001796.4867680008</v>
      </c>
      <c r="M85" s="46" t="s">
        <v>112</v>
      </c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2.75" customHeight="1">
      <c r="A86" s="10"/>
      <c r="B86" s="12" t="s">
        <v>112</v>
      </c>
      <c r="C86" s="46">
        <f>'Subp. Ventas y Cobros'!E91</f>
        <v>7012575.4073760053</v>
      </c>
      <c r="D86" s="46">
        <f>'Subp. Compras y Pagos'!E91</f>
        <v>2906281.2517200024</v>
      </c>
      <c r="E86" s="46">
        <f t="shared" si="30"/>
        <v>4106294.1556560029</v>
      </c>
      <c r="F86" s="43" t="str">
        <f t="shared" si="31"/>
        <v>No posee</v>
      </c>
      <c r="G86" s="43">
        <f t="shared" si="32"/>
        <v>4106294.1556560029</v>
      </c>
      <c r="H86" s="85" t="str">
        <f t="shared" si="33"/>
        <v>Abril</v>
      </c>
      <c r="I86" s="10"/>
      <c r="J86" s="12" t="s">
        <v>112</v>
      </c>
      <c r="K86" s="46">
        <f>'Subp. Ventas y Cobros'!D91</f>
        <v>33393216.225600027</v>
      </c>
      <c r="L86" s="46">
        <f>K86*'Hoja de datos'!$C$14</f>
        <v>1001796.4867680008</v>
      </c>
      <c r="M86" s="46" t="s">
        <v>113</v>
      </c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2.75" customHeight="1">
      <c r="A87" s="10"/>
      <c r="B87" s="12" t="s">
        <v>113</v>
      </c>
      <c r="C87" s="46">
        <f>'Subp. Ventas y Cobros'!E92</f>
        <v>8014371.8941440033</v>
      </c>
      <c r="D87" s="46">
        <f>'Subp. Compras y Pagos'!E92</f>
        <v>3321464.2876800019</v>
      </c>
      <c r="E87" s="46">
        <f t="shared" si="30"/>
        <v>4692907.6064640014</v>
      </c>
      <c r="F87" s="43" t="str">
        <f t="shared" si="31"/>
        <v>No posee</v>
      </c>
      <c r="G87" s="43">
        <f t="shared" si="32"/>
        <v>4692907.6064640014</v>
      </c>
      <c r="H87" s="85" t="str">
        <f t="shared" si="33"/>
        <v>Mayo</v>
      </c>
      <c r="I87" s="10"/>
      <c r="J87" s="12" t="s">
        <v>113</v>
      </c>
      <c r="K87" s="46">
        <f>'Subp. Ventas y Cobros'!D92</f>
        <v>38163675.686400019</v>
      </c>
      <c r="L87" s="46">
        <f>K87*'Hoja de datos'!$C$14</f>
        <v>1144910.2705920006</v>
      </c>
      <c r="M87" s="46" t="s">
        <v>114</v>
      </c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2.75" customHeight="1">
      <c r="A88" s="10"/>
      <c r="B88" s="12" t="s">
        <v>114</v>
      </c>
      <c r="C88" s="46">
        <f>'Subp. Ventas y Cobros'!E93</f>
        <v>8014371.8941440033</v>
      </c>
      <c r="D88" s="46">
        <f>'Subp. Compras y Pagos'!E93</f>
        <v>3321464.2876800019</v>
      </c>
      <c r="E88" s="46">
        <f t="shared" si="30"/>
        <v>4692907.6064640014</v>
      </c>
      <c r="F88" s="43" t="str">
        <f t="shared" si="31"/>
        <v>No posee</v>
      </c>
      <c r="G88" s="43">
        <f t="shared" si="32"/>
        <v>4692907.6064640014</v>
      </c>
      <c r="H88" s="85" t="str">
        <f t="shared" si="33"/>
        <v>Junio</v>
      </c>
      <c r="I88" s="10"/>
      <c r="J88" s="12" t="s">
        <v>114</v>
      </c>
      <c r="K88" s="46">
        <f>'Subp. Ventas y Cobros'!D93</f>
        <v>38163675.686400019</v>
      </c>
      <c r="L88" s="46">
        <f>K88*'Hoja de datos'!$C$14</f>
        <v>1144910.2705920006</v>
      </c>
      <c r="M88" s="46" t="s">
        <v>115</v>
      </c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2.75" customHeight="1">
      <c r="A89" s="10"/>
      <c r="B89" s="12" t="s">
        <v>115</v>
      </c>
      <c r="C89" s="46">
        <f>'Subp. Ventas y Cobros'!E94</f>
        <v>8014371.8941440033</v>
      </c>
      <c r="D89" s="46">
        <f>'Subp. Compras y Pagos'!E94</f>
        <v>3321464.2876800019</v>
      </c>
      <c r="E89" s="46">
        <f t="shared" si="30"/>
        <v>4692907.6064640014</v>
      </c>
      <c r="F89" s="43" t="str">
        <f t="shared" si="31"/>
        <v>No posee</v>
      </c>
      <c r="G89" s="43">
        <f t="shared" si="32"/>
        <v>4692907.6064640014</v>
      </c>
      <c r="H89" s="85" t="str">
        <f t="shared" si="33"/>
        <v>Julio</v>
      </c>
      <c r="I89" s="10"/>
      <c r="J89" s="12" t="s">
        <v>115</v>
      </c>
      <c r="K89" s="46">
        <f>'Subp. Ventas y Cobros'!D94</f>
        <v>38163675.686400019</v>
      </c>
      <c r="L89" s="46">
        <f>K89*'Hoja de datos'!$C$14</f>
        <v>1144910.2705920006</v>
      </c>
      <c r="M89" s="46" t="s">
        <v>116</v>
      </c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2.75" customHeight="1">
      <c r="A90" s="10"/>
      <c r="B90" s="12" t="s">
        <v>116</v>
      </c>
      <c r="C90" s="46">
        <f>'Subp. Ventas y Cobros'!E95</f>
        <v>8014371.8941440033</v>
      </c>
      <c r="D90" s="46">
        <f>'Subp. Compras y Pagos'!E95</f>
        <v>3321464.2876800019</v>
      </c>
      <c r="E90" s="46">
        <f t="shared" si="30"/>
        <v>4692907.6064640014</v>
      </c>
      <c r="F90" s="43" t="str">
        <f t="shared" si="31"/>
        <v>No posee</v>
      </c>
      <c r="G90" s="43">
        <f t="shared" si="32"/>
        <v>4692907.6064640014</v>
      </c>
      <c r="H90" s="85" t="str">
        <f t="shared" si="33"/>
        <v>Agosto</v>
      </c>
      <c r="I90" s="10"/>
      <c r="J90" s="12" t="s">
        <v>116</v>
      </c>
      <c r="K90" s="46">
        <f>'Subp. Ventas y Cobros'!D95</f>
        <v>38163675.686400019</v>
      </c>
      <c r="L90" s="46">
        <f>K90*'Hoja de datos'!$C$14</f>
        <v>1144910.2705920006</v>
      </c>
      <c r="M90" s="46" t="s">
        <v>117</v>
      </c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2.75" customHeight="1">
      <c r="A91" s="10"/>
      <c r="B91" s="12" t="s">
        <v>117</v>
      </c>
      <c r="C91" s="46">
        <f>'Subp. Ventas y Cobros'!E96</f>
        <v>9016168.3809120059</v>
      </c>
      <c r="D91" s="46">
        <f>'Subp. Compras y Pagos'!E96</f>
        <v>3736647.3236400024</v>
      </c>
      <c r="E91" s="46">
        <f t="shared" si="30"/>
        <v>5279521.057272004</v>
      </c>
      <c r="F91" s="43" t="str">
        <f t="shared" si="31"/>
        <v>No posee</v>
      </c>
      <c r="G91" s="43">
        <f t="shared" si="32"/>
        <v>5279521.057272004</v>
      </c>
      <c r="H91" s="85" t="str">
        <f t="shared" si="33"/>
        <v>Septiembre</v>
      </c>
      <c r="I91" s="10"/>
      <c r="J91" s="12" t="s">
        <v>117</v>
      </c>
      <c r="K91" s="46">
        <f>'Subp. Ventas y Cobros'!D96</f>
        <v>42934135.147200026</v>
      </c>
      <c r="L91" s="46">
        <f>K91*'Hoja de datos'!$C$14</f>
        <v>1288024.0544160006</v>
      </c>
      <c r="M91" s="46" t="s">
        <v>118</v>
      </c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2.75" customHeight="1">
      <c r="A92" s="10"/>
      <c r="B92" s="12" t="s">
        <v>118</v>
      </c>
      <c r="C92" s="46">
        <f>'Subp. Ventas y Cobros'!E97</f>
        <v>9016168.3809120059</v>
      </c>
      <c r="D92" s="46">
        <f>'Subp. Compras y Pagos'!E97</f>
        <v>3736647.3236400024</v>
      </c>
      <c r="E92" s="46">
        <f t="shared" si="30"/>
        <v>5279521.057272004</v>
      </c>
      <c r="F92" s="43" t="str">
        <f t="shared" si="31"/>
        <v>No posee</v>
      </c>
      <c r="G92" s="43">
        <f t="shared" si="32"/>
        <v>5279521.057272004</v>
      </c>
      <c r="H92" s="85" t="str">
        <f t="shared" si="33"/>
        <v>Octubre</v>
      </c>
      <c r="I92" s="10"/>
      <c r="J92" s="12" t="s">
        <v>118</v>
      </c>
      <c r="K92" s="46">
        <f>'Subp. Ventas y Cobros'!D97</f>
        <v>42934135.147200026</v>
      </c>
      <c r="L92" s="46">
        <f>K92*'Hoja de datos'!$C$14</f>
        <v>1288024.0544160006</v>
      </c>
      <c r="M92" s="46" t="s">
        <v>119</v>
      </c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2.75" customHeight="1">
      <c r="A93" s="10"/>
      <c r="B93" s="12" t="s">
        <v>119</v>
      </c>
      <c r="C93" s="46">
        <f>'Subp. Ventas y Cobros'!E98</f>
        <v>9016168.3809120059</v>
      </c>
      <c r="D93" s="46">
        <f>'Subp. Compras y Pagos'!E98</f>
        <v>3736647.3236400024</v>
      </c>
      <c r="E93" s="46">
        <f t="shared" si="30"/>
        <v>5279521.057272004</v>
      </c>
      <c r="F93" s="43" t="str">
        <f t="shared" si="31"/>
        <v>No posee</v>
      </c>
      <c r="G93" s="43">
        <f t="shared" si="32"/>
        <v>5279521.057272004</v>
      </c>
      <c r="H93" s="85" t="str">
        <f t="shared" si="33"/>
        <v>Noviembre</v>
      </c>
      <c r="I93" s="10"/>
      <c r="J93" s="12" t="s">
        <v>119</v>
      </c>
      <c r="K93" s="46">
        <f>'Subp. Ventas y Cobros'!D98</f>
        <v>42934135.147200026</v>
      </c>
      <c r="L93" s="46">
        <f>K93*'Hoja de datos'!$C$14</f>
        <v>1288024.0544160006</v>
      </c>
      <c r="M93" s="46" t="s">
        <v>120</v>
      </c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2.75" customHeight="1">
      <c r="A94" s="10"/>
      <c r="B94" s="12" t="s">
        <v>120</v>
      </c>
      <c r="C94" s="46">
        <f>'Subp. Ventas y Cobros'!E99</f>
        <v>10017964.867680006</v>
      </c>
      <c r="D94" s="46">
        <f>'Subp. Compras y Pagos'!E99</f>
        <v>4151830.3596000024</v>
      </c>
      <c r="E94" s="46">
        <f t="shared" si="30"/>
        <v>5866134.5080800038</v>
      </c>
      <c r="F94" s="43" t="str">
        <f t="shared" si="31"/>
        <v>No posee</v>
      </c>
      <c r="G94" s="43">
        <f t="shared" si="32"/>
        <v>5866134.5080800038</v>
      </c>
      <c r="H94" s="85" t="str">
        <f t="shared" si="33"/>
        <v>Diciembre</v>
      </c>
      <c r="I94" s="10"/>
      <c r="J94" s="12" t="s">
        <v>120</v>
      </c>
      <c r="K94" s="46">
        <f>'Subp. Ventas y Cobros'!D99</f>
        <v>47704594.608000033</v>
      </c>
      <c r="L94" s="46">
        <f>K94*'Hoja de datos'!$C$14</f>
        <v>1431137.8382400009</v>
      </c>
      <c r="M94" s="46" t="s">
        <v>121</v>
      </c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2.75" customHeight="1">
      <c r="A95" s="10"/>
      <c r="B95" s="12" t="s">
        <v>121</v>
      </c>
      <c r="C95" s="46">
        <f>'Subp. Ventas y Cobros'!E100</f>
        <v>10017964.867680006</v>
      </c>
      <c r="D95" s="46">
        <f>'Subp. Compras y Pagos'!E100</f>
        <v>4151830.3596000024</v>
      </c>
      <c r="E95" s="46">
        <f t="shared" si="30"/>
        <v>5866134.5080800038</v>
      </c>
      <c r="F95" s="43" t="str">
        <f t="shared" si="31"/>
        <v>No posee</v>
      </c>
      <c r="G95" s="43">
        <f t="shared" si="32"/>
        <v>5866134.5080800038</v>
      </c>
      <c r="H95" s="85" t="str">
        <f>IF(E95&gt;0,"Enero Año 7","-")</f>
        <v>Enero Año 7</v>
      </c>
      <c r="I95" s="10"/>
      <c r="J95" s="12" t="s">
        <v>121</v>
      </c>
      <c r="K95" s="46">
        <f>'Subp. Ventas y Cobros'!D100</f>
        <v>47704594.608000033</v>
      </c>
      <c r="L95" s="46">
        <f>K95*'Hoja de datos'!$C$14</f>
        <v>1431137.8382400009</v>
      </c>
      <c r="M95" s="46" t="s">
        <v>151</v>
      </c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2.75" customHeight="1">
      <c r="A96" s="39"/>
      <c r="B96" s="86" t="s">
        <v>92</v>
      </c>
      <c r="C96" s="87">
        <f t="shared" ref="C96:E96" si="34">SUM(C84:C95)</f>
        <v>100179648.67680007</v>
      </c>
      <c r="D96" s="87">
        <f t="shared" si="34"/>
        <v>41518303.596000023</v>
      </c>
      <c r="E96" s="87">
        <f t="shared" si="34"/>
        <v>58661345.080800034</v>
      </c>
      <c r="F96" s="88"/>
      <c r="G96" s="88"/>
      <c r="H96" s="88"/>
      <c r="I96" s="39"/>
      <c r="J96" s="86" t="s">
        <v>92</v>
      </c>
      <c r="K96" s="87">
        <f t="shared" ref="K96:L96" si="35">SUM(K84:K95)</f>
        <v>477045946.0800004</v>
      </c>
      <c r="L96" s="87">
        <f t="shared" si="35"/>
        <v>14311378.382400008</v>
      </c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ht="12.75" customHeight="1">
      <c r="A97" s="10"/>
      <c r="B97" s="10"/>
      <c r="C97" s="10"/>
      <c r="D97" s="10"/>
      <c r="E97" s="10"/>
      <c r="F97" s="84"/>
      <c r="G97" s="84"/>
      <c r="H97" s="84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2.75" customHeight="1">
      <c r="A98" s="10"/>
      <c r="B98" s="127" t="s">
        <v>134</v>
      </c>
      <c r="C98" s="129"/>
      <c r="D98" s="129"/>
      <c r="E98" s="129"/>
      <c r="F98" s="129"/>
      <c r="G98" s="129"/>
      <c r="H98" s="128"/>
      <c r="I98" s="10"/>
      <c r="J98" s="127" t="s">
        <v>135</v>
      </c>
      <c r="K98" s="129"/>
      <c r="L98" s="129"/>
      <c r="M98" s="128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2.75" customHeight="1">
      <c r="A99" s="10"/>
      <c r="B99" s="11" t="s">
        <v>21</v>
      </c>
      <c r="C99" s="11" t="s">
        <v>136</v>
      </c>
      <c r="D99" s="11" t="s">
        <v>137</v>
      </c>
      <c r="E99" s="11" t="s">
        <v>138</v>
      </c>
      <c r="F99" s="11" t="s">
        <v>139</v>
      </c>
      <c r="G99" s="11" t="s">
        <v>146</v>
      </c>
      <c r="H99" s="11" t="s">
        <v>141</v>
      </c>
      <c r="I99" s="10"/>
      <c r="J99" s="11" t="s">
        <v>21</v>
      </c>
      <c r="K99" s="11" t="s">
        <v>142</v>
      </c>
      <c r="L99" s="11" t="s">
        <v>143</v>
      </c>
      <c r="M99" s="11" t="s">
        <v>144</v>
      </c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2.75" customHeight="1">
      <c r="A100" s="10"/>
      <c r="B100" s="12" t="s">
        <v>110</v>
      </c>
      <c r="C100" s="46">
        <f>'Subp. Ventas y Cobros'!E106</f>
        <v>8570925.4979040064</v>
      </c>
      <c r="D100" s="46">
        <f>'Subp. Compras y Pagos'!E106</f>
        <v>3552121.5298800031</v>
      </c>
      <c r="E100" s="46">
        <f t="shared" ref="E100:E111" si="36">C100-D100</f>
        <v>5018803.9680240033</v>
      </c>
      <c r="F100" s="43" t="str">
        <f t="shared" ref="F100:F111" si="37">IF(E100&gt;0,"No posee",E100)</f>
        <v>No posee</v>
      </c>
      <c r="G100" s="43">
        <f t="shared" ref="G100:G111" si="38">IF(E100&gt;0,E100,"-")</f>
        <v>5018803.9680240033</v>
      </c>
      <c r="H100" s="85" t="str">
        <f t="shared" ref="H100:H110" si="39">IF(E100&gt;0,B101,"-")</f>
        <v>Febrero</v>
      </c>
      <c r="I100" s="10"/>
      <c r="J100" s="12" t="s">
        <v>110</v>
      </c>
      <c r="K100" s="46">
        <f>'Subp. Ventas y Cobros'!D106</f>
        <v>40813930.942400031</v>
      </c>
      <c r="L100" s="46">
        <f>K100*'Hoja de datos'!$C$14</f>
        <v>1224417.928272001</v>
      </c>
      <c r="M100" s="46" t="s">
        <v>111</v>
      </c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2.75" customHeight="1">
      <c r="A101" s="10"/>
      <c r="B101" s="12" t="s">
        <v>111</v>
      </c>
      <c r="C101" s="46">
        <f>'Subp. Ventas y Cobros'!E107</f>
        <v>8570925.4979040064</v>
      </c>
      <c r="D101" s="46">
        <f>'Subp. Compras y Pagos'!E107</f>
        <v>3552121.5298800031</v>
      </c>
      <c r="E101" s="46">
        <f t="shared" si="36"/>
        <v>5018803.9680240033</v>
      </c>
      <c r="F101" s="43" t="str">
        <f t="shared" si="37"/>
        <v>No posee</v>
      </c>
      <c r="G101" s="43">
        <f t="shared" si="38"/>
        <v>5018803.9680240033</v>
      </c>
      <c r="H101" s="85" t="str">
        <f t="shared" si="39"/>
        <v>Marzo</v>
      </c>
      <c r="I101" s="10"/>
      <c r="J101" s="12" t="s">
        <v>111</v>
      </c>
      <c r="K101" s="46">
        <f>'Subp. Ventas y Cobros'!D107</f>
        <v>40813930.942400031</v>
      </c>
      <c r="L101" s="46">
        <f>K101*'Hoja de datos'!$C$14</f>
        <v>1224417.928272001</v>
      </c>
      <c r="M101" s="46" t="s">
        <v>112</v>
      </c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2.75" customHeight="1">
      <c r="A102" s="10"/>
      <c r="B102" s="12" t="s">
        <v>112</v>
      </c>
      <c r="C102" s="46">
        <f>'Subp. Ventas y Cobros'!E108</f>
        <v>8570925.4979040064</v>
      </c>
      <c r="D102" s="46">
        <f>'Subp. Compras y Pagos'!E108</f>
        <v>3552121.5298800031</v>
      </c>
      <c r="E102" s="46">
        <f t="shared" si="36"/>
        <v>5018803.9680240033</v>
      </c>
      <c r="F102" s="43" t="str">
        <f t="shared" si="37"/>
        <v>No posee</v>
      </c>
      <c r="G102" s="43">
        <f t="shared" si="38"/>
        <v>5018803.9680240033</v>
      </c>
      <c r="H102" s="85" t="str">
        <f t="shared" si="39"/>
        <v>Abril</v>
      </c>
      <c r="I102" s="10"/>
      <c r="J102" s="12" t="s">
        <v>112</v>
      </c>
      <c r="K102" s="46">
        <f>'Subp. Ventas y Cobros'!D108</f>
        <v>40813930.942400031</v>
      </c>
      <c r="L102" s="46">
        <f>K102*'Hoja de datos'!$C$14</f>
        <v>1224417.928272001</v>
      </c>
      <c r="M102" s="46" t="s">
        <v>113</v>
      </c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2.75" customHeight="1">
      <c r="A103" s="10"/>
      <c r="B103" s="12" t="s">
        <v>113</v>
      </c>
      <c r="C103" s="46">
        <f>'Subp. Ventas y Cobros'!E109</f>
        <v>9795343.426176006</v>
      </c>
      <c r="D103" s="46">
        <f>'Subp. Compras y Pagos'!E109</f>
        <v>4059567.462720002</v>
      </c>
      <c r="E103" s="46">
        <f t="shared" si="36"/>
        <v>5735775.9634560039</v>
      </c>
      <c r="F103" s="43" t="str">
        <f t="shared" si="37"/>
        <v>No posee</v>
      </c>
      <c r="G103" s="43">
        <f t="shared" si="38"/>
        <v>5735775.9634560039</v>
      </c>
      <c r="H103" s="85" t="str">
        <f t="shared" si="39"/>
        <v>Mayo</v>
      </c>
      <c r="I103" s="10"/>
      <c r="J103" s="12" t="s">
        <v>113</v>
      </c>
      <c r="K103" s="46">
        <f>'Subp. Ventas y Cobros'!D109</f>
        <v>46644492.505600028</v>
      </c>
      <c r="L103" s="46">
        <f>K103*'Hoja de datos'!$C$14</f>
        <v>1399334.7751680007</v>
      </c>
      <c r="M103" s="46" t="s">
        <v>114</v>
      </c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2.75" customHeight="1">
      <c r="A104" s="10"/>
      <c r="B104" s="12" t="s">
        <v>114</v>
      </c>
      <c r="C104" s="46">
        <f>'Subp. Ventas y Cobros'!E110</f>
        <v>9795343.426176006</v>
      </c>
      <c r="D104" s="46">
        <f>'Subp. Compras y Pagos'!E110</f>
        <v>4059567.462720002</v>
      </c>
      <c r="E104" s="46">
        <f t="shared" si="36"/>
        <v>5735775.9634560039</v>
      </c>
      <c r="F104" s="43" t="str">
        <f t="shared" si="37"/>
        <v>No posee</v>
      </c>
      <c r="G104" s="43">
        <f t="shared" si="38"/>
        <v>5735775.9634560039</v>
      </c>
      <c r="H104" s="85" t="str">
        <f t="shared" si="39"/>
        <v>Junio</v>
      </c>
      <c r="I104" s="10"/>
      <c r="J104" s="12" t="s">
        <v>114</v>
      </c>
      <c r="K104" s="46">
        <f>'Subp. Ventas y Cobros'!D110</f>
        <v>46644492.505600028</v>
      </c>
      <c r="L104" s="46">
        <f>K104*'Hoja de datos'!$C$14</f>
        <v>1399334.7751680007</v>
      </c>
      <c r="M104" s="46" t="s">
        <v>115</v>
      </c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2.75" customHeight="1">
      <c r="A105" s="10"/>
      <c r="B105" s="12" t="s">
        <v>115</v>
      </c>
      <c r="C105" s="46">
        <f>'Subp. Ventas y Cobros'!E111</f>
        <v>9795343.426176006</v>
      </c>
      <c r="D105" s="46">
        <f>'Subp. Compras y Pagos'!E111</f>
        <v>4059567.462720002</v>
      </c>
      <c r="E105" s="46">
        <f t="shared" si="36"/>
        <v>5735775.9634560039</v>
      </c>
      <c r="F105" s="43" t="str">
        <f t="shared" si="37"/>
        <v>No posee</v>
      </c>
      <c r="G105" s="43">
        <f t="shared" si="38"/>
        <v>5735775.9634560039</v>
      </c>
      <c r="H105" s="85" t="str">
        <f t="shared" si="39"/>
        <v>Julio</v>
      </c>
      <c r="I105" s="10"/>
      <c r="J105" s="12" t="s">
        <v>115</v>
      </c>
      <c r="K105" s="46">
        <f>'Subp. Ventas y Cobros'!D111</f>
        <v>46644492.505600028</v>
      </c>
      <c r="L105" s="46">
        <f>K105*'Hoja de datos'!$C$14</f>
        <v>1399334.7751680007</v>
      </c>
      <c r="M105" s="46" t="s">
        <v>116</v>
      </c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2.75" customHeight="1">
      <c r="A106" s="10"/>
      <c r="B106" s="12" t="s">
        <v>116</v>
      </c>
      <c r="C106" s="46">
        <f>'Subp. Ventas y Cobros'!E112</f>
        <v>9795343.426176006</v>
      </c>
      <c r="D106" s="46">
        <f>'Subp. Compras y Pagos'!E112</f>
        <v>4059567.462720002</v>
      </c>
      <c r="E106" s="46">
        <f t="shared" si="36"/>
        <v>5735775.9634560039</v>
      </c>
      <c r="F106" s="43" t="str">
        <f t="shared" si="37"/>
        <v>No posee</v>
      </c>
      <c r="G106" s="43">
        <f t="shared" si="38"/>
        <v>5735775.9634560039</v>
      </c>
      <c r="H106" s="85" t="str">
        <f t="shared" si="39"/>
        <v>Agosto</v>
      </c>
      <c r="I106" s="10"/>
      <c r="J106" s="12" t="s">
        <v>116</v>
      </c>
      <c r="K106" s="46">
        <f>'Subp. Ventas y Cobros'!D112</f>
        <v>46644492.505600028</v>
      </c>
      <c r="L106" s="46">
        <f>K106*'Hoja de datos'!$C$14</f>
        <v>1399334.7751680007</v>
      </c>
      <c r="M106" s="46" t="s">
        <v>117</v>
      </c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2.75" customHeight="1">
      <c r="A107" s="10"/>
      <c r="B107" s="12" t="s">
        <v>117</v>
      </c>
      <c r="C107" s="46">
        <f>'Subp. Ventas y Cobros'!E113</f>
        <v>11019761.354448006</v>
      </c>
      <c r="D107" s="46">
        <f>'Subp. Compras y Pagos'!E113</f>
        <v>4567013.3955600029</v>
      </c>
      <c r="E107" s="46">
        <f t="shared" si="36"/>
        <v>6452747.9588880027</v>
      </c>
      <c r="F107" s="43" t="str">
        <f t="shared" si="37"/>
        <v>No posee</v>
      </c>
      <c r="G107" s="43">
        <f t="shared" si="38"/>
        <v>6452747.9588880027</v>
      </c>
      <c r="H107" s="85" t="str">
        <f t="shared" si="39"/>
        <v>Septiembre</v>
      </c>
      <c r="I107" s="10"/>
      <c r="J107" s="12" t="s">
        <v>117</v>
      </c>
      <c r="K107" s="46">
        <f>'Subp. Ventas y Cobros'!D113</f>
        <v>52475054.068800032</v>
      </c>
      <c r="L107" s="46">
        <f>K107*'Hoja de datos'!$C$14</f>
        <v>1574251.6220640009</v>
      </c>
      <c r="M107" s="46" t="s">
        <v>118</v>
      </c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2.75" customHeight="1">
      <c r="A108" s="10"/>
      <c r="B108" s="12" t="s">
        <v>118</v>
      </c>
      <c r="C108" s="46">
        <f>'Subp. Ventas y Cobros'!E114</f>
        <v>11019761.354448006</v>
      </c>
      <c r="D108" s="46">
        <f>'Subp. Compras y Pagos'!E114</f>
        <v>4567013.3955600029</v>
      </c>
      <c r="E108" s="46">
        <f t="shared" si="36"/>
        <v>6452747.9588880027</v>
      </c>
      <c r="F108" s="43" t="str">
        <f t="shared" si="37"/>
        <v>No posee</v>
      </c>
      <c r="G108" s="43">
        <f t="shared" si="38"/>
        <v>6452747.9588880027</v>
      </c>
      <c r="H108" s="85" t="str">
        <f t="shared" si="39"/>
        <v>Octubre</v>
      </c>
      <c r="I108" s="10"/>
      <c r="J108" s="12" t="s">
        <v>118</v>
      </c>
      <c r="K108" s="46">
        <f>'Subp. Ventas y Cobros'!D114</f>
        <v>52475054.068800032</v>
      </c>
      <c r="L108" s="46">
        <f>K108*'Hoja de datos'!$C$14</f>
        <v>1574251.6220640009</v>
      </c>
      <c r="M108" s="46" t="s">
        <v>119</v>
      </c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2.75" customHeight="1">
      <c r="A109" s="10"/>
      <c r="B109" s="12" t="s">
        <v>119</v>
      </c>
      <c r="C109" s="46">
        <f>'Subp. Ventas y Cobros'!E115</f>
        <v>11019761.354448006</v>
      </c>
      <c r="D109" s="46">
        <f>'Subp. Compras y Pagos'!E115</f>
        <v>4567013.3955600029</v>
      </c>
      <c r="E109" s="46">
        <f t="shared" si="36"/>
        <v>6452747.9588880027</v>
      </c>
      <c r="F109" s="43" t="str">
        <f t="shared" si="37"/>
        <v>No posee</v>
      </c>
      <c r="G109" s="43">
        <f t="shared" si="38"/>
        <v>6452747.9588880027</v>
      </c>
      <c r="H109" s="85" t="str">
        <f t="shared" si="39"/>
        <v>Noviembre</v>
      </c>
      <c r="I109" s="10"/>
      <c r="J109" s="12" t="s">
        <v>119</v>
      </c>
      <c r="K109" s="46">
        <f>'Subp. Ventas y Cobros'!D115</f>
        <v>52475054.068800032</v>
      </c>
      <c r="L109" s="46">
        <f>K109*'Hoja de datos'!$C$14</f>
        <v>1574251.6220640009</v>
      </c>
      <c r="M109" s="46" t="s">
        <v>120</v>
      </c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2.75" customHeight="1">
      <c r="A110" s="10"/>
      <c r="B110" s="12" t="s">
        <v>120</v>
      </c>
      <c r="C110" s="46">
        <f>'Subp. Ventas y Cobros'!E116</f>
        <v>12244179.282720007</v>
      </c>
      <c r="D110" s="46">
        <f>'Subp. Compras y Pagos'!E116</f>
        <v>5074459.3284000037</v>
      </c>
      <c r="E110" s="46">
        <f t="shared" si="36"/>
        <v>7169719.9543200033</v>
      </c>
      <c r="F110" s="43" t="str">
        <f t="shared" si="37"/>
        <v>No posee</v>
      </c>
      <c r="G110" s="43">
        <f t="shared" si="38"/>
        <v>7169719.9543200033</v>
      </c>
      <c r="H110" s="85" t="str">
        <f t="shared" si="39"/>
        <v>Diciembre</v>
      </c>
      <c r="I110" s="10"/>
      <c r="J110" s="12" t="s">
        <v>120</v>
      </c>
      <c r="K110" s="46">
        <f>'Subp. Ventas y Cobros'!D116</f>
        <v>58305615.632000037</v>
      </c>
      <c r="L110" s="46">
        <f>K110*'Hoja de datos'!$C$14</f>
        <v>1749168.4689600011</v>
      </c>
      <c r="M110" s="46" t="s">
        <v>121</v>
      </c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2.75" customHeight="1">
      <c r="A111" s="10"/>
      <c r="B111" s="12" t="s">
        <v>121</v>
      </c>
      <c r="C111" s="46">
        <f>'Subp. Ventas y Cobros'!E117</f>
        <v>12244179.282720007</v>
      </c>
      <c r="D111" s="46">
        <f>'Subp. Compras y Pagos'!E117</f>
        <v>5074459.3284000037</v>
      </c>
      <c r="E111" s="46">
        <f t="shared" si="36"/>
        <v>7169719.9543200033</v>
      </c>
      <c r="F111" s="43" t="str">
        <f t="shared" si="37"/>
        <v>No posee</v>
      </c>
      <c r="G111" s="43">
        <f t="shared" si="38"/>
        <v>7169719.9543200033</v>
      </c>
      <c r="H111" s="85" t="str">
        <f>IF(E111&gt;0,"Enero Año 8","-")</f>
        <v>Enero Año 8</v>
      </c>
      <c r="I111" s="10"/>
      <c r="J111" s="12" t="s">
        <v>121</v>
      </c>
      <c r="K111" s="46">
        <f>'Subp. Ventas y Cobros'!D117</f>
        <v>58305615.632000037</v>
      </c>
      <c r="L111" s="46">
        <f>K111*'Hoja de datos'!$C$14</f>
        <v>1749168.4689600011</v>
      </c>
      <c r="M111" s="46" t="s">
        <v>152</v>
      </c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2.75" customHeight="1">
      <c r="A112" s="39"/>
      <c r="B112" s="86" t="s">
        <v>92</v>
      </c>
      <c r="C112" s="87">
        <f t="shared" ref="C112:E112" si="40">SUM(C100:C111)</f>
        <v>122441792.82720006</v>
      </c>
      <c r="D112" s="87">
        <f t="shared" si="40"/>
        <v>50744593.284000032</v>
      </c>
      <c r="E112" s="87">
        <f t="shared" si="40"/>
        <v>71697199.543200046</v>
      </c>
      <c r="F112" s="88"/>
      <c r="G112" s="88"/>
      <c r="H112" s="88"/>
      <c r="I112" s="39"/>
      <c r="J112" s="86" t="s">
        <v>92</v>
      </c>
      <c r="K112" s="87">
        <f t="shared" ref="K112:L112" si="41">SUM(K100:K111)</f>
        <v>583056156.32000041</v>
      </c>
      <c r="L112" s="87">
        <f t="shared" si="41"/>
        <v>17491684.689600017</v>
      </c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ht="12.75" customHeight="1">
      <c r="A113" s="10"/>
      <c r="B113" s="10"/>
      <c r="C113" s="10"/>
      <c r="D113" s="10"/>
      <c r="E113" s="10"/>
      <c r="F113" s="84"/>
      <c r="G113" s="84"/>
      <c r="H113" s="84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2.75" customHeight="1">
      <c r="A114" s="10"/>
      <c r="B114" s="127" t="s">
        <v>134</v>
      </c>
      <c r="C114" s="129"/>
      <c r="D114" s="129"/>
      <c r="E114" s="129"/>
      <c r="F114" s="129"/>
      <c r="G114" s="129"/>
      <c r="H114" s="128"/>
      <c r="I114" s="10"/>
      <c r="J114" s="127" t="s">
        <v>135</v>
      </c>
      <c r="K114" s="129"/>
      <c r="L114" s="129"/>
      <c r="M114" s="128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2.75" customHeight="1">
      <c r="A115" s="10"/>
      <c r="B115" s="11" t="s">
        <v>22</v>
      </c>
      <c r="C115" s="11" t="s">
        <v>136</v>
      </c>
      <c r="D115" s="11" t="s">
        <v>137</v>
      </c>
      <c r="E115" s="11" t="s">
        <v>138</v>
      </c>
      <c r="F115" s="11" t="s">
        <v>139</v>
      </c>
      <c r="G115" s="11" t="s">
        <v>146</v>
      </c>
      <c r="H115" s="11" t="s">
        <v>141</v>
      </c>
      <c r="I115" s="10"/>
      <c r="J115" s="11" t="s">
        <v>22</v>
      </c>
      <c r="K115" s="11" t="s">
        <v>142</v>
      </c>
      <c r="L115" s="11" t="s">
        <v>143</v>
      </c>
      <c r="M115" s="11" t="s">
        <v>144</v>
      </c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2.75" customHeight="1">
      <c r="A116" s="10"/>
      <c r="B116" s="12" t="s">
        <v>110</v>
      </c>
      <c r="C116" s="46">
        <f>'Subp. Ventas y Cobros'!E123</f>
        <v>10370819.852463849</v>
      </c>
      <c r="D116" s="46">
        <f>'Subp. Compras y Pagos'!E123</f>
        <v>4298067.0511548044</v>
      </c>
      <c r="E116" s="46">
        <f t="shared" ref="E116:E127" si="42">C116-D116</f>
        <v>6072752.8013090445</v>
      </c>
      <c r="F116" s="43" t="str">
        <f t="shared" ref="F116:F127" si="43">IF(E116&gt;0,"No posee",E116)</f>
        <v>No posee</v>
      </c>
      <c r="G116" s="43">
        <f t="shared" ref="G116:G127" si="44">IF(E116&gt;0,E116,"-")</f>
        <v>6072752.8013090445</v>
      </c>
      <c r="H116" s="85" t="str">
        <f t="shared" ref="H116:H126" si="45">IF(E116&gt;0,B117,"-")</f>
        <v>Febrero</v>
      </c>
      <c r="I116" s="10"/>
      <c r="J116" s="12" t="s">
        <v>110</v>
      </c>
      <c r="K116" s="46">
        <f>'Subp. Ventas y Cobros'!D123</f>
        <v>49384856.440304048</v>
      </c>
      <c r="L116" s="46">
        <f>K116*'Hoja de datos'!$C$14</f>
        <v>1481545.6932091215</v>
      </c>
      <c r="M116" s="46" t="s">
        <v>111</v>
      </c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2.75" customHeight="1">
      <c r="A117" s="10"/>
      <c r="B117" s="12" t="s">
        <v>111</v>
      </c>
      <c r="C117" s="46">
        <f>'Subp. Ventas y Cobros'!E124</f>
        <v>10370819.852463849</v>
      </c>
      <c r="D117" s="46">
        <f>'Subp. Compras y Pagos'!E124</f>
        <v>4298067.0511548044</v>
      </c>
      <c r="E117" s="46">
        <f t="shared" si="42"/>
        <v>6072752.8013090445</v>
      </c>
      <c r="F117" s="43" t="str">
        <f t="shared" si="43"/>
        <v>No posee</v>
      </c>
      <c r="G117" s="43">
        <f t="shared" si="44"/>
        <v>6072752.8013090445</v>
      </c>
      <c r="H117" s="85" t="str">
        <f t="shared" si="45"/>
        <v>Marzo</v>
      </c>
      <c r="I117" s="10"/>
      <c r="J117" s="12" t="s">
        <v>111</v>
      </c>
      <c r="K117" s="46">
        <f>'Subp. Ventas y Cobros'!D124</f>
        <v>49384856.440304048</v>
      </c>
      <c r="L117" s="46">
        <f>K117*'Hoja de datos'!$C$14</f>
        <v>1481545.6932091215</v>
      </c>
      <c r="M117" s="46" t="s">
        <v>112</v>
      </c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2.75" customHeight="1">
      <c r="A118" s="10"/>
      <c r="B118" s="12" t="s">
        <v>112</v>
      </c>
      <c r="C118" s="46">
        <f>'Subp. Ventas y Cobros'!E125</f>
        <v>10370819.852463849</v>
      </c>
      <c r="D118" s="46">
        <f>'Subp. Compras y Pagos'!E125</f>
        <v>4298067.0511548044</v>
      </c>
      <c r="E118" s="46">
        <f t="shared" si="42"/>
        <v>6072752.8013090445</v>
      </c>
      <c r="F118" s="43" t="str">
        <f t="shared" si="43"/>
        <v>No posee</v>
      </c>
      <c r="G118" s="43">
        <f t="shared" si="44"/>
        <v>6072752.8013090445</v>
      </c>
      <c r="H118" s="85" t="str">
        <f t="shared" si="45"/>
        <v>Abril</v>
      </c>
      <c r="I118" s="10"/>
      <c r="J118" s="12" t="s">
        <v>112</v>
      </c>
      <c r="K118" s="46">
        <f>'Subp. Ventas y Cobros'!D125</f>
        <v>49384856.440304048</v>
      </c>
      <c r="L118" s="46">
        <f>K118*'Hoja de datos'!$C$14</f>
        <v>1481545.6932091215</v>
      </c>
      <c r="M118" s="46" t="s">
        <v>113</v>
      </c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2.75" customHeight="1">
      <c r="A119" s="10"/>
      <c r="B119" s="12" t="s">
        <v>113</v>
      </c>
      <c r="C119" s="46">
        <f>'Subp. Ventas y Cobros'!E126</f>
        <v>11852365.54567297</v>
      </c>
      <c r="D119" s="46">
        <f>'Subp. Compras y Pagos'!E126</f>
        <v>4912076.6298912046</v>
      </c>
      <c r="E119" s="46">
        <f t="shared" si="42"/>
        <v>6940288.9157817652</v>
      </c>
      <c r="F119" s="43" t="str">
        <f t="shared" si="43"/>
        <v>No posee</v>
      </c>
      <c r="G119" s="43">
        <f t="shared" si="44"/>
        <v>6940288.9157817652</v>
      </c>
      <c r="H119" s="85" t="str">
        <f t="shared" si="45"/>
        <v>Mayo</v>
      </c>
      <c r="I119" s="10"/>
      <c r="J119" s="12" t="s">
        <v>113</v>
      </c>
      <c r="K119" s="46">
        <f>'Subp. Ventas y Cobros'!D126</f>
        <v>56439835.931776047</v>
      </c>
      <c r="L119" s="46">
        <f>K119*'Hoja de datos'!$C$14</f>
        <v>1693195.0779532813</v>
      </c>
      <c r="M119" s="46" t="s">
        <v>114</v>
      </c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2.75" customHeight="1">
      <c r="A120" s="10"/>
      <c r="B120" s="12" t="s">
        <v>114</v>
      </c>
      <c r="C120" s="46">
        <f>'Subp. Ventas y Cobros'!E127</f>
        <v>11852365.54567297</v>
      </c>
      <c r="D120" s="46">
        <f>'Subp. Compras y Pagos'!E127</f>
        <v>4912076.6298912046</v>
      </c>
      <c r="E120" s="46">
        <f t="shared" si="42"/>
        <v>6940288.9157817652</v>
      </c>
      <c r="F120" s="43" t="str">
        <f t="shared" si="43"/>
        <v>No posee</v>
      </c>
      <c r="G120" s="43">
        <f t="shared" si="44"/>
        <v>6940288.9157817652</v>
      </c>
      <c r="H120" s="85" t="str">
        <f t="shared" si="45"/>
        <v>Junio</v>
      </c>
      <c r="I120" s="10"/>
      <c r="J120" s="12" t="s">
        <v>114</v>
      </c>
      <c r="K120" s="46">
        <f>'Subp. Ventas y Cobros'!D127</f>
        <v>56439835.931776047</v>
      </c>
      <c r="L120" s="46">
        <f>K120*'Hoja de datos'!$C$14</f>
        <v>1693195.0779532813</v>
      </c>
      <c r="M120" s="46" t="s">
        <v>115</v>
      </c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2.75" customHeight="1">
      <c r="A121" s="10"/>
      <c r="B121" s="12" t="s">
        <v>115</v>
      </c>
      <c r="C121" s="46">
        <f>'Subp. Ventas y Cobros'!E128</f>
        <v>11852365.54567297</v>
      </c>
      <c r="D121" s="46">
        <f>'Subp. Compras y Pagos'!E128</f>
        <v>4912076.6298912046</v>
      </c>
      <c r="E121" s="46">
        <f t="shared" si="42"/>
        <v>6940288.9157817652</v>
      </c>
      <c r="F121" s="43" t="str">
        <f t="shared" si="43"/>
        <v>No posee</v>
      </c>
      <c r="G121" s="43">
        <f t="shared" si="44"/>
        <v>6940288.9157817652</v>
      </c>
      <c r="H121" s="85" t="str">
        <f t="shared" si="45"/>
        <v>Julio</v>
      </c>
      <c r="I121" s="10"/>
      <c r="J121" s="12" t="s">
        <v>115</v>
      </c>
      <c r="K121" s="46">
        <f>'Subp. Ventas y Cobros'!D128</f>
        <v>56439835.931776047</v>
      </c>
      <c r="L121" s="46">
        <f>K121*'Hoja de datos'!$C$14</f>
        <v>1693195.0779532813</v>
      </c>
      <c r="M121" s="46" t="s">
        <v>116</v>
      </c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2.75" customHeight="1">
      <c r="A122" s="10"/>
      <c r="B122" s="12" t="s">
        <v>116</v>
      </c>
      <c r="C122" s="46">
        <f>'Subp. Ventas y Cobros'!E129</f>
        <v>11852365.54567297</v>
      </c>
      <c r="D122" s="46">
        <f>'Subp. Compras y Pagos'!E129</f>
        <v>4912076.6298912046</v>
      </c>
      <c r="E122" s="46">
        <f t="shared" si="42"/>
        <v>6940288.9157817652</v>
      </c>
      <c r="F122" s="43" t="str">
        <f t="shared" si="43"/>
        <v>No posee</v>
      </c>
      <c r="G122" s="43">
        <f t="shared" si="44"/>
        <v>6940288.9157817652</v>
      </c>
      <c r="H122" s="85" t="str">
        <f t="shared" si="45"/>
        <v>Agosto</v>
      </c>
      <c r="I122" s="10"/>
      <c r="J122" s="12" t="s">
        <v>116</v>
      </c>
      <c r="K122" s="46">
        <f>'Subp. Ventas y Cobros'!D129</f>
        <v>56439835.931776047</v>
      </c>
      <c r="L122" s="46">
        <f>K122*'Hoja de datos'!$C$14</f>
        <v>1693195.0779532813</v>
      </c>
      <c r="M122" s="46" t="s">
        <v>117</v>
      </c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2.75" customHeight="1">
      <c r="A123" s="10"/>
      <c r="B123" s="12" t="s">
        <v>117</v>
      </c>
      <c r="C123" s="46">
        <f>'Subp. Ventas y Cobros'!E130</f>
        <v>13333911.238882089</v>
      </c>
      <c r="D123" s="46">
        <f>'Subp. Compras y Pagos'!E130</f>
        <v>5526086.2086276039</v>
      </c>
      <c r="E123" s="46">
        <f t="shared" si="42"/>
        <v>7807825.0302544851</v>
      </c>
      <c r="F123" s="43" t="str">
        <f t="shared" si="43"/>
        <v>No posee</v>
      </c>
      <c r="G123" s="43">
        <f t="shared" si="44"/>
        <v>7807825.0302544851</v>
      </c>
      <c r="H123" s="85" t="str">
        <f t="shared" si="45"/>
        <v>Septiembre</v>
      </c>
      <c r="I123" s="10"/>
      <c r="J123" s="12" t="s">
        <v>117</v>
      </c>
      <c r="K123" s="46">
        <f>'Subp. Ventas y Cobros'!D130</f>
        <v>63494815.423248045</v>
      </c>
      <c r="L123" s="46">
        <f>K123*'Hoja de datos'!$C$14</f>
        <v>1904844.4626974412</v>
      </c>
      <c r="M123" s="46" t="s">
        <v>118</v>
      </c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2.75" customHeight="1">
      <c r="A124" s="10"/>
      <c r="B124" s="12" t="s">
        <v>118</v>
      </c>
      <c r="C124" s="46">
        <f>'Subp. Ventas y Cobros'!E131</f>
        <v>13333911.238882089</v>
      </c>
      <c r="D124" s="46">
        <f>'Subp. Compras y Pagos'!E131</f>
        <v>5526086.2086276039</v>
      </c>
      <c r="E124" s="46">
        <f t="shared" si="42"/>
        <v>7807825.0302544851</v>
      </c>
      <c r="F124" s="43" t="str">
        <f t="shared" si="43"/>
        <v>No posee</v>
      </c>
      <c r="G124" s="43">
        <f t="shared" si="44"/>
        <v>7807825.0302544851</v>
      </c>
      <c r="H124" s="85" t="str">
        <f t="shared" si="45"/>
        <v>Octubre</v>
      </c>
      <c r="I124" s="10"/>
      <c r="J124" s="12" t="s">
        <v>118</v>
      </c>
      <c r="K124" s="46">
        <f>'Subp. Ventas y Cobros'!D131</f>
        <v>63494815.423248045</v>
      </c>
      <c r="L124" s="46">
        <f>K124*'Hoja de datos'!$C$14</f>
        <v>1904844.4626974412</v>
      </c>
      <c r="M124" s="46" t="s">
        <v>119</v>
      </c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2.75" customHeight="1">
      <c r="A125" s="10"/>
      <c r="B125" s="12" t="s">
        <v>119</v>
      </c>
      <c r="C125" s="46">
        <f>'Subp. Ventas y Cobros'!E132</f>
        <v>13333911.238882089</v>
      </c>
      <c r="D125" s="46">
        <f>'Subp. Compras y Pagos'!E132</f>
        <v>5526086.2086276039</v>
      </c>
      <c r="E125" s="46">
        <f t="shared" si="42"/>
        <v>7807825.0302544851</v>
      </c>
      <c r="F125" s="43" t="str">
        <f t="shared" si="43"/>
        <v>No posee</v>
      </c>
      <c r="G125" s="43">
        <f t="shared" si="44"/>
        <v>7807825.0302544851</v>
      </c>
      <c r="H125" s="85" t="str">
        <f t="shared" si="45"/>
        <v>Noviembre</v>
      </c>
      <c r="I125" s="10"/>
      <c r="J125" s="12" t="s">
        <v>119</v>
      </c>
      <c r="K125" s="46">
        <f>'Subp. Ventas y Cobros'!D132</f>
        <v>63494815.423248045</v>
      </c>
      <c r="L125" s="46">
        <f>K125*'Hoja de datos'!$C$14</f>
        <v>1904844.4626974412</v>
      </c>
      <c r="M125" s="46" t="s">
        <v>120</v>
      </c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2.75" customHeight="1">
      <c r="A126" s="10"/>
      <c r="B126" s="12" t="s">
        <v>120</v>
      </c>
      <c r="C126" s="46">
        <f>'Subp. Ventas y Cobros'!E133</f>
        <v>14815456.932091212</v>
      </c>
      <c r="D126" s="46">
        <f>'Subp. Compras y Pagos'!E133</f>
        <v>6140095.7873640051</v>
      </c>
      <c r="E126" s="46">
        <f t="shared" si="42"/>
        <v>8675361.1447272077</v>
      </c>
      <c r="F126" s="43" t="str">
        <f t="shared" si="43"/>
        <v>No posee</v>
      </c>
      <c r="G126" s="43">
        <f t="shared" si="44"/>
        <v>8675361.1447272077</v>
      </c>
      <c r="H126" s="85" t="str">
        <f t="shared" si="45"/>
        <v>Diciembre</v>
      </c>
      <c r="I126" s="10"/>
      <c r="J126" s="12" t="s">
        <v>120</v>
      </c>
      <c r="K126" s="46">
        <f>'Subp. Ventas y Cobros'!D133</f>
        <v>70549794.914720058</v>
      </c>
      <c r="L126" s="46">
        <f>K126*'Hoja de datos'!$C$14</f>
        <v>2116493.8474416016</v>
      </c>
      <c r="M126" s="46" t="s">
        <v>121</v>
      </c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2.75" customHeight="1">
      <c r="A127" s="10"/>
      <c r="B127" s="12" t="s">
        <v>121</v>
      </c>
      <c r="C127" s="46">
        <f>'Subp. Ventas y Cobros'!E134</f>
        <v>14815456.932091212</v>
      </c>
      <c r="D127" s="46">
        <f>'Subp. Compras y Pagos'!E134</f>
        <v>6140095.7873640051</v>
      </c>
      <c r="E127" s="46">
        <f t="shared" si="42"/>
        <v>8675361.1447272077</v>
      </c>
      <c r="F127" s="43" t="str">
        <f t="shared" si="43"/>
        <v>No posee</v>
      </c>
      <c r="G127" s="43">
        <f t="shared" si="44"/>
        <v>8675361.1447272077</v>
      </c>
      <c r="H127" s="85" t="str">
        <f>IF(E127&gt;0,"Enero Año 9","-")</f>
        <v>Enero Año 9</v>
      </c>
      <c r="I127" s="10"/>
      <c r="J127" s="12" t="s">
        <v>121</v>
      </c>
      <c r="K127" s="46">
        <f>'Subp. Ventas y Cobros'!D134</f>
        <v>70549794.914720058</v>
      </c>
      <c r="L127" s="46">
        <f>K127*'Hoja de datos'!$C$14</f>
        <v>2116493.8474416016</v>
      </c>
      <c r="M127" s="46" t="s">
        <v>153</v>
      </c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2.75" customHeight="1">
      <c r="A128" s="39"/>
      <c r="B128" s="86" t="s">
        <v>92</v>
      </c>
      <c r="C128" s="87">
        <f t="shared" ref="C128:E128" si="46">SUM(C116:C127)</f>
        <v>148154569.32091212</v>
      </c>
      <c r="D128" s="87">
        <f t="shared" si="46"/>
        <v>61400957.87364006</v>
      </c>
      <c r="E128" s="87">
        <f t="shared" si="46"/>
        <v>86753611.447272062</v>
      </c>
      <c r="F128" s="88"/>
      <c r="G128" s="88"/>
      <c r="H128" s="88"/>
      <c r="I128" s="39"/>
      <c r="J128" s="86" t="s">
        <v>92</v>
      </c>
      <c r="K128" s="87">
        <f t="shared" ref="K128:L128" si="47">SUM(K116:K127)</f>
        <v>705497949.14720058</v>
      </c>
      <c r="L128" s="87">
        <f t="shared" si="47"/>
        <v>21164938.474416018</v>
      </c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 ht="12.75" customHeight="1">
      <c r="A129" s="10"/>
      <c r="B129" s="10"/>
      <c r="C129" s="10"/>
      <c r="D129" s="10"/>
      <c r="E129" s="10"/>
      <c r="F129" s="84"/>
      <c r="G129" s="84"/>
      <c r="H129" s="84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2.75" customHeight="1">
      <c r="A130" s="10"/>
      <c r="B130" s="127" t="s">
        <v>154</v>
      </c>
      <c r="C130" s="129"/>
      <c r="D130" s="129"/>
      <c r="E130" s="129"/>
      <c r="F130" s="128"/>
      <c r="G130" s="84"/>
      <c r="H130" s="84"/>
      <c r="I130" s="10"/>
      <c r="J130" s="127" t="s">
        <v>155</v>
      </c>
      <c r="K130" s="129"/>
      <c r="L130" s="129"/>
      <c r="M130" s="128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2.75" customHeight="1">
      <c r="A131" s="10"/>
      <c r="B131" s="11" t="s">
        <v>156</v>
      </c>
      <c r="C131" s="11" t="s">
        <v>136</v>
      </c>
      <c r="D131" s="11" t="s">
        <v>137</v>
      </c>
      <c r="E131" s="11" t="s">
        <v>138</v>
      </c>
      <c r="F131" s="11" t="s">
        <v>157</v>
      </c>
      <c r="G131" s="84"/>
      <c r="H131" s="84"/>
      <c r="I131" s="10"/>
      <c r="J131" s="11" t="s">
        <v>156</v>
      </c>
      <c r="K131" s="11" t="s">
        <v>142</v>
      </c>
      <c r="L131" s="11" t="s">
        <v>55</v>
      </c>
      <c r="M131" s="11" t="s">
        <v>157</v>
      </c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2.75" customHeight="1">
      <c r="A132" s="10"/>
      <c r="B132" s="12" t="s">
        <v>15</v>
      </c>
      <c r="C132" s="46">
        <f>'Subp. Ventas y Cobros'!E139</f>
        <v>10367280</v>
      </c>
      <c r="D132" s="46">
        <f>'Subp. Compras y Pagos'!E139</f>
        <v>4296600</v>
      </c>
      <c r="E132" s="46">
        <f t="shared" ref="E132:E139" si="48">C132-D132</f>
        <v>6070680</v>
      </c>
      <c r="F132" s="43">
        <f>SUM(G4:G14)</f>
        <v>5342198.3999999994</v>
      </c>
      <c r="G132" s="84"/>
      <c r="H132" s="84"/>
      <c r="I132" s="10"/>
      <c r="J132" s="12" t="s">
        <v>15</v>
      </c>
      <c r="K132" s="46">
        <f>K16</f>
        <v>49368000</v>
      </c>
      <c r="L132" s="46">
        <f>'Subp. Ventas y Cobros'!D139*'Hoja de datos'!$C$14</f>
        <v>1481040</v>
      </c>
      <c r="M132" s="46">
        <f>SUM(L4:L14)</f>
        <v>1303315.2</v>
      </c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2.75" customHeight="1">
      <c r="A133" s="10"/>
      <c r="B133" s="12" t="s">
        <v>16</v>
      </c>
      <c r="C133" s="46">
        <f>'Subp. Ventas y Cobros'!E140</f>
        <v>23264176.32</v>
      </c>
      <c r="D133" s="46">
        <f>'Subp. Compras y Pagos'!E140</f>
        <v>9641570.4000000004</v>
      </c>
      <c r="E133" s="46">
        <f t="shared" si="48"/>
        <v>13622605.92</v>
      </c>
      <c r="F133" s="43">
        <f>SUM(G15,G20:G30)</f>
        <v>12881982.960000001</v>
      </c>
      <c r="G133" s="84"/>
      <c r="H133" s="84"/>
      <c r="I133" s="10"/>
      <c r="J133" s="12" t="s">
        <v>16</v>
      </c>
      <c r="K133" s="46">
        <f>K32</f>
        <v>110781792</v>
      </c>
      <c r="L133" s="46">
        <f>'Subp. Ventas y Cobros'!D140*'Hoja de datos'!$C$14</f>
        <v>3323453.76</v>
      </c>
      <c r="M133" s="46">
        <f>L15+L20+L21+L22+L23+L24+L25+L26+L27+L28+L29+L30</f>
        <v>3142766.88</v>
      </c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2.75" customHeight="1">
      <c r="A134" s="10"/>
      <c r="B134" s="12" t="s">
        <v>17</v>
      </c>
      <c r="C134" s="46">
        <f>'Subp. Ventas y Cobros'!E141</f>
        <v>42650989.920000002</v>
      </c>
      <c r="D134" s="46">
        <f>'Subp. Compras y Pagos'!E141</f>
        <v>17676212.400000002</v>
      </c>
      <c r="E134" s="46">
        <f t="shared" si="48"/>
        <v>24974777.52</v>
      </c>
      <c r="F134" s="43">
        <f>SUM(G31,G36:G46)</f>
        <v>23750523.72000001</v>
      </c>
      <c r="G134" s="84"/>
      <c r="H134" s="84"/>
      <c r="I134" s="10"/>
      <c r="J134" s="12" t="s">
        <v>17</v>
      </c>
      <c r="K134" s="46">
        <f>K48</f>
        <v>203099952.00000003</v>
      </c>
      <c r="L134" s="46">
        <f>'Subp. Ventas y Cobros'!D141*'Hoja de datos'!$C$14</f>
        <v>6092998.5600000005</v>
      </c>
      <c r="M134" s="46">
        <f>L31+L36+L37+L38+L39+L40+L41+L42+L43+L44+L45+L46</f>
        <v>5794322.160000002</v>
      </c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2.75" customHeight="1">
      <c r="A135" s="10"/>
      <c r="B135" s="12" t="s">
        <v>18</v>
      </c>
      <c r="C135" s="46">
        <f>'Subp. Ventas y Cobros'!E142</f>
        <v>65682524.476800017</v>
      </c>
      <c r="D135" s="46">
        <f>'Subp. Compras y Pagos'!E142</f>
        <v>27221367.096000012</v>
      </c>
      <c r="E135" s="46">
        <f t="shared" si="48"/>
        <v>38461157.380800009</v>
      </c>
      <c r="F135" s="43">
        <f>SUM(G47,G52:G62)</f>
        <v>37006743.866400018</v>
      </c>
      <c r="G135" s="84"/>
      <c r="H135" s="84"/>
      <c r="I135" s="10"/>
      <c r="J135" s="12" t="s">
        <v>18</v>
      </c>
      <c r="K135" s="46">
        <f>K64</f>
        <v>312773926.0800001</v>
      </c>
      <c r="L135" s="46">
        <f>'Subp. Ventas y Cobros'!D142*'Hoja de datos'!$C$14</f>
        <v>9383217.7824000027</v>
      </c>
      <c r="M135" s="46">
        <f>L47+L52+L53+L54+L55+L56+L57+L58+L59+L60+L61+L62</f>
        <v>9028390.219200002</v>
      </c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2.75" customHeight="1">
      <c r="A136" s="10"/>
      <c r="B136" s="12" t="s">
        <v>19</v>
      </c>
      <c r="C136" s="46">
        <f>'Subp. Ventas y Cobros'!E143</f>
        <v>80953251.456000045</v>
      </c>
      <c r="D136" s="46">
        <f>'Subp. Compras y Pagos'!E143</f>
        <v>33550144.320000023</v>
      </c>
      <c r="E136" s="46">
        <f t="shared" si="48"/>
        <v>47403107.136000022</v>
      </c>
      <c r="F136" s="43">
        <f>SUM(G63,G68:G78)</f>
        <v>46810568.296800025</v>
      </c>
      <c r="G136" s="84"/>
      <c r="H136" s="84"/>
      <c r="I136" s="10"/>
      <c r="J136" s="12" t="s">
        <v>19</v>
      </c>
      <c r="K136" s="46">
        <f>K80</f>
        <v>385491673.6000002</v>
      </c>
      <c r="L136" s="46">
        <f>'Subp. Ventas y Cobros'!D143*'Hoja de datos'!$C$14</f>
        <v>11564750.208000006</v>
      </c>
      <c r="M136" s="46">
        <f>L63+L68+L69+L70+L71+L72+L73+L74+L75+L76+L77+L78</f>
        <v>11420190.830400003</v>
      </c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2.75" customHeight="1">
      <c r="A137" s="10"/>
      <c r="B137" s="12" t="s">
        <v>20</v>
      </c>
      <c r="C137" s="46">
        <f>'Subp. Ventas y Cobros'!E144</f>
        <v>100179648.67680009</v>
      </c>
      <c r="D137" s="46">
        <f>'Subp. Compras y Pagos'!E144</f>
        <v>41518303.596000031</v>
      </c>
      <c r="E137" s="46">
        <f t="shared" si="48"/>
        <v>58661345.080800056</v>
      </c>
      <c r="F137" s="43">
        <f>SUM(G79,G84:G94)</f>
        <v>57535521.286320031</v>
      </c>
      <c r="G137" s="84"/>
      <c r="H137" s="84"/>
      <c r="I137" s="10"/>
      <c r="J137" s="12" t="s">
        <v>20</v>
      </c>
      <c r="K137" s="46">
        <f>K96</f>
        <v>477045946.0800004</v>
      </c>
      <c r="L137" s="46">
        <f>'Subp. Ventas y Cobros'!D144*'Hoja de datos'!$C$14</f>
        <v>14311378.382400012</v>
      </c>
      <c r="M137" s="46">
        <f>L79+L84+L85+L86+L87+L88+L89+L90+L91+L92+L93+L94</f>
        <v>14036715.564960008</v>
      </c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2.75" customHeight="1">
      <c r="A138" s="10"/>
      <c r="B138" s="12" t="s">
        <v>21</v>
      </c>
      <c r="C138" s="46">
        <f>'Subp. Ventas y Cobros'!E145</f>
        <v>122441792.82720008</v>
      </c>
      <c r="D138" s="46">
        <f>'Subp. Compras y Pagos'!E145</f>
        <v>50744593.284000047</v>
      </c>
      <c r="E138" s="46">
        <f t="shared" si="48"/>
        <v>71697199.543200046</v>
      </c>
      <c r="F138" s="43">
        <f>SUM(G95,G100:G110)</f>
        <v>70393614.096960038</v>
      </c>
      <c r="G138" s="84"/>
      <c r="H138" s="84"/>
      <c r="I138" s="10"/>
      <c r="J138" s="12" t="s">
        <v>21</v>
      </c>
      <c r="K138" s="46">
        <f>K112</f>
        <v>583056156.32000041</v>
      </c>
      <c r="L138" s="46">
        <f>'Subp. Ventas y Cobros'!D145*'Hoja de datos'!$C$14</f>
        <v>17491684.689600013</v>
      </c>
      <c r="M138" s="46">
        <f>L95+L100+L101+L102+L103+L104+L105+L106+L107+L108+L109+L110</f>
        <v>17173654.058880016</v>
      </c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2.75" customHeight="1">
      <c r="A139" s="10"/>
      <c r="B139" s="12" t="s">
        <v>22</v>
      </c>
      <c r="C139" s="46">
        <f>'Subp. Ventas y Cobros'!E146</f>
        <v>148154569.32091212</v>
      </c>
      <c r="D139" s="46">
        <f>'Subp. Compras y Pagos'!E146</f>
        <v>61400957.873640053</v>
      </c>
      <c r="E139" s="46">
        <f t="shared" si="48"/>
        <v>86753611.447272062</v>
      </c>
      <c r="F139" s="43">
        <f>SUM(G111,G116:G126)</f>
        <v>85247970.256864876</v>
      </c>
      <c r="G139" s="84"/>
      <c r="H139" s="84"/>
      <c r="I139" s="10"/>
      <c r="J139" s="12" t="s">
        <v>22</v>
      </c>
      <c r="K139" s="46">
        <f>K128</f>
        <v>705497949.14720058</v>
      </c>
      <c r="L139" s="46">
        <f>'Subp. Ventas y Cobros'!D146*'Hoja de datos'!$C$14</f>
        <v>21164938.474416018</v>
      </c>
      <c r="M139" s="46">
        <f>L111+L116+L117+L118+L119+L120+L121+L122+L123+L124+L125+L126</f>
        <v>20797613.095934413</v>
      </c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2.75" customHeight="1">
      <c r="A140" s="39"/>
      <c r="B140" s="89" t="s">
        <v>92</v>
      </c>
      <c r="C140" s="87">
        <f t="shared" ref="C140:F140" si="49">SUM(C132:C139)</f>
        <v>593694232.99771237</v>
      </c>
      <c r="D140" s="87">
        <f t="shared" si="49"/>
        <v>246049748.96964017</v>
      </c>
      <c r="E140" s="87">
        <f t="shared" si="49"/>
        <v>347644484.02807224</v>
      </c>
      <c r="F140" s="90">
        <f t="shared" si="49"/>
        <v>338969122.88334501</v>
      </c>
      <c r="G140" s="88"/>
      <c r="H140" s="88"/>
      <c r="I140" s="39"/>
      <c r="J140" s="89" t="s">
        <v>92</v>
      </c>
      <c r="K140" s="87">
        <f t="shared" ref="K140:M140" si="50">SUM(K132:K139)</f>
        <v>2827115395.2272015</v>
      </c>
      <c r="L140" s="87">
        <f t="shared" si="50"/>
        <v>84813461.856816053</v>
      </c>
      <c r="M140" s="87">
        <f t="shared" si="50"/>
        <v>82696968.00937444</v>
      </c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 ht="12.75" customHeight="1">
      <c r="A141" s="10"/>
      <c r="B141" s="10"/>
      <c r="C141" s="10"/>
      <c r="D141" s="10"/>
      <c r="E141" s="10"/>
      <c r="F141" s="84"/>
      <c r="G141" s="84"/>
      <c r="H141" s="84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2.75" customHeight="1">
      <c r="A142" s="10"/>
      <c r="B142" s="10"/>
      <c r="C142" s="10"/>
      <c r="D142" s="10"/>
      <c r="E142" s="10"/>
      <c r="F142" s="84"/>
      <c r="G142" s="84"/>
      <c r="H142" s="84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2.75" customHeight="1">
      <c r="A143" s="10"/>
      <c r="B143" s="10"/>
      <c r="C143" s="10"/>
      <c r="D143" s="10"/>
      <c r="E143" s="10"/>
      <c r="F143" s="84"/>
      <c r="G143" s="84"/>
      <c r="H143" s="84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2.75" customHeight="1">
      <c r="A144" s="10"/>
      <c r="B144" s="10"/>
      <c r="C144" s="10"/>
      <c r="D144" s="10"/>
      <c r="E144" s="10"/>
      <c r="F144" s="84"/>
      <c r="G144" s="84"/>
      <c r="H144" s="84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2.75" customHeight="1">
      <c r="A145" s="10"/>
      <c r="B145" s="10"/>
      <c r="C145" s="10"/>
      <c r="D145" s="10"/>
      <c r="E145" s="10"/>
      <c r="F145" s="84"/>
      <c r="G145" s="84"/>
      <c r="H145" s="84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2.75" customHeight="1">
      <c r="A146" s="10"/>
      <c r="B146" s="10"/>
      <c r="C146" s="10"/>
      <c r="D146" s="10"/>
      <c r="E146" s="10"/>
      <c r="F146" s="84"/>
      <c r="G146" s="84"/>
      <c r="H146" s="84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2.75" customHeight="1">
      <c r="A147" s="10"/>
      <c r="B147" s="10"/>
      <c r="C147" s="10"/>
      <c r="D147" s="10"/>
      <c r="E147" s="10"/>
      <c r="F147" s="84"/>
      <c r="G147" s="84"/>
      <c r="H147" s="84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2.75" customHeight="1">
      <c r="A148" s="10"/>
      <c r="B148" s="10"/>
      <c r="C148" s="10"/>
      <c r="D148" s="10"/>
      <c r="E148" s="10"/>
      <c r="F148" s="84"/>
      <c r="G148" s="84"/>
      <c r="H148" s="84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2.75" customHeight="1">
      <c r="A149" s="10"/>
      <c r="B149" s="10"/>
      <c r="C149" s="10"/>
      <c r="D149" s="10"/>
      <c r="E149" s="10"/>
      <c r="F149" s="84"/>
      <c r="G149" s="84"/>
      <c r="H149" s="84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2.75" customHeight="1">
      <c r="A150" s="10"/>
      <c r="B150" s="10"/>
      <c r="C150" s="10"/>
      <c r="D150" s="10"/>
      <c r="E150" s="10"/>
      <c r="F150" s="84"/>
      <c r="G150" s="84"/>
      <c r="H150" s="84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2.75" customHeight="1">
      <c r="A151" s="10"/>
      <c r="B151" s="10"/>
      <c r="C151" s="10"/>
      <c r="D151" s="10"/>
      <c r="E151" s="10"/>
      <c r="F151" s="84"/>
      <c r="G151" s="84"/>
      <c r="H151" s="84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2.75" customHeight="1">
      <c r="A152" s="10"/>
      <c r="B152" s="10"/>
      <c r="C152" s="10"/>
      <c r="D152" s="10"/>
      <c r="E152" s="10"/>
      <c r="F152" s="84"/>
      <c r="G152" s="84"/>
      <c r="H152" s="84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2.75" customHeight="1">
      <c r="A153" s="10"/>
      <c r="B153" s="10"/>
      <c r="C153" s="10"/>
      <c r="D153" s="10"/>
      <c r="E153" s="10"/>
      <c r="F153" s="84"/>
      <c r="G153" s="84"/>
      <c r="H153" s="84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2.75" customHeight="1">
      <c r="A154" s="10"/>
      <c r="B154" s="10"/>
      <c r="C154" s="10"/>
      <c r="D154" s="10"/>
      <c r="E154" s="10"/>
      <c r="F154" s="84"/>
      <c r="G154" s="84"/>
      <c r="H154" s="84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2.75" customHeight="1">
      <c r="A155" s="10"/>
      <c r="B155" s="10"/>
      <c r="C155" s="10"/>
      <c r="D155" s="10"/>
      <c r="E155" s="10"/>
      <c r="F155" s="84"/>
      <c r="G155" s="84"/>
      <c r="H155" s="84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2.75" customHeight="1">
      <c r="A156" s="10"/>
      <c r="B156" s="10"/>
      <c r="C156" s="10"/>
      <c r="D156" s="10"/>
      <c r="E156" s="10"/>
      <c r="F156" s="84"/>
      <c r="G156" s="84"/>
      <c r="H156" s="84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2.75" customHeight="1">
      <c r="A157" s="10"/>
      <c r="B157" s="10"/>
      <c r="C157" s="10"/>
      <c r="D157" s="10"/>
      <c r="E157" s="10"/>
      <c r="F157" s="84"/>
      <c r="G157" s="84"/>
      <c r="H157" s="84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2.75" customHeight="1">
      <c r="A158" s="10"/>
      <c r="B158" s="10"/>
      <c r="C158" s="10"/>
      <c r="D158" s="10"/>
      <c r="E158" s="10"/>
      <c r="F158" s="84"/>
      <c r="G158" s="84"/>
      <c r="H158" s="84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2.75" customHeight="1">
      <c r="A159" s="10"/>
      <c r="B159" s="10"/>
      <c r="C159" s="10"/>
      <c r="D159" s="10"/>
      <c r="E159" s="10"/>
      <c r="F159" s="84"/>
      <c r="G159" s="84"/>
      <c r="H159" s="84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2.75" customHeight="1">
      <c r="A160" s="10"/>
      <c r="B160" s="10"/>
      <c r="C160" s="10"/>
      <c r="D160" s="10"/>
      <c r="E160" s="10"/>
      <c r="F160" s="84"/>
      <c r="G160" s="84"/>
      <c r="H160" s="84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2.75" customHeight="1">
      <c r="A161" s="10"/>
      <c r="B161" s="10"/>
      <c r="C161" s="10"/>
      <c r="D161" s="10"/>
      <c r="E161" s="10"/>
      <c r="F161" s="84"/>
      <c r="G161" s="84"/>
      <c r="H161" s="84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2.75" customHeight="1">
      <c r="A162" s="10"/>
      <c r="B162" s="10"/>
      <c r="C162" s="10"/>
      <c r="D162" s="10"/>
      <c r="E162" s="10"/>
      <c r="F162" s="84"/>
      <c r="G162" s="84"/>
      <c r="H162" s="84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2.75" customHeight="1">
      <c r="A163" s="10"/>
      <c r="B163" s="10"/>
      <c r="C163" s="10"/>
      <c r="D163" s="10"/>
      <c r="E163" s="10"/>
      <c r="F163" s="84"/>
      <c r="G163" s="84"/>
      <c r="H163" s="84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2.75" customHeight="1">
      <c r="A164" s="10"/>
      <c r="B164" s="10"/>
      <c r="C164" s="10"/>
      <c r="D164" s="10"/>
      <c r="E164" s="10"/>
      <c r="F164" s="84"/>
      <c r="G164" s="84"/>
      <c r="H164" s="84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2.75" customHeight="1">
      <c r="A165" s="10"/>
      <c r="B165" s="10"/>
      <c r="C165" s="10"/>
      <c r="D165" s="10"/>
      <c r="E165" s="10"/>
      <c r="F165" s="84"/>
      <c r="G165" s="84"/>
      <c r="H165" s="84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2.75" customHeight="1">
      <c r="A166" s="10"/>
      <c r="B166" s="10"/>
      <c r="C166" s="10"/>
      <c r="D166" s="10"/>
      <c r="E166" s="10"/>
      <c r="F166" s="84"/>
      <c r="G166" s="84"/>
      <c r="H166" s="84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2.75" customHeight="1">
      <c r="A167" s="10"/>
      <c r="B167" s="10"/>
      <c r="C167" s="10"/>
      <c r="D167" s="10"/>
      <c r="E167" s="10"/>
      <c r="F167" s="84"/>
      <c r="G167" s="84"/>
      <c r="H167" s="84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2.75" customHeight="1">
      <c r="A168" s="10"/>
      <c r="B168" s="10"/>
      <c r="C168" s="10"/>
      <c r="D168" s="10"/>
      <c r="E168" s="10"/>
      <c r="F168" s="84"/>
      <c r="G168" s="84"/>
      <c r="H168" s="84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2.75" customHeight="1">
      <c r="A169" s="10"/>
      <c r="B169" s="10"/>
      <c r="C169" s="10"/>
      <c r="D169" s="10"/>
      <c r="E169" s="10"/>
      <c r="F169" s="84"/>
      <c r="G169" s="84"/>
      <c r="H169" s="84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2.75" customHeight="1">
      <c r="A170" s="10"/>
      <c r="B170" s="10"/>
      <c r="C170" s="10"/>
      <c r="D170" s="10"/>
      <c r="E170" s="10"/>
      <c r="F170" s="84"/>
      <c r="G170" s="84"/>
      <c r="H170" s="84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2.75" customHeight="1">
      <c r="A171" s="10"/>
      <c r="B171" s="10"/>
      <c r="C171" s="10"/>
      <c r="D171" s="10"/>
      <c r="E171" s="10"/>
      <c r="F171" s="84"/>
      <c r="G171" s="84"/>
      <c r="H171" s="84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2.75" customHeight="1">
      <c r="A172" s="10"/>
      <c r="B172" s="10"/>
      <c r="C172" s="10"/>
      <c r="D172" s="10"/>
      <c r="E172" s="10"/>
      <c r="F172" s="84"/>
      <c r="G172" s="84"/>
      <c r="H172" s="84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2.75" customHeight="1">
      <c r="A173" s="10"/>
      <c r="B173" s="10"/>
      <c r="C173" s="10"/>
      <c r="D173" s="10"/>
      <c r="E173" s="10"/>
      <c r="F173" s="84"/>
      <c r="G173" s="84"/>
      <c r="H173" s="84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2.75" customHeight="1">
      <c r="A174" s="10"/>
      <c r="B174" s="10"/>
      <c r="C174" s="10"/>
      <c r="D174" s="10"/>
      <c r="E174" s="10"/>
      <c r="F174" s="84"/>
      <c r="G174" s="84"/>
      <c r="H174" s="84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2.75" customHeight="1">
      <c r="A175" s="10"/>
      <c r="B175" s="10"/>
      <c r="C175" s="10"/>
      <c r="D175" s="10"/>
      <c r="E175" s="10"/>
      <c r="F175" s="84"/>
      <c r="G175" s="84"/>
      <c r="H175" s="84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2.75" customHeight="1">
      <c r="A176" s="10"/>
      <c r="B176" s="10"/>
      <c r="C176" s="10"/>
      <c r="D176" s="10"/>
      <c r="E176" s="10"/>
      <c r="F176" s="84"/>
      <c r="G176" s="84"/>
      <c r="H176" s="84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2.75" customHeight="1">
      <c r="A177" s="10"/>
      <c r="B177" s="10"/>
      <c r="C177" s="10"/>
      <c r="D177" s="10"/>
      <c r="E177" s="10"/>
      <c r="F177" s="84"/>
      <c r="G177" s="84"/>
      <c r="H177" s="84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2.75" customHeight="1">
      <c r="A178" s="10"/>
      <c r="B178" s="10"/>
      <c r="C178" s="10"/>
      <c r="D178" s="10"/>
      <c r="E178" s="10"/>
      <c r="F178" s="84"/>
      <c r="G178" s="84"/>
      <c r="H178" s="84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2.75" customHeight="1">
      <c r="A179" s="10"/>
      <c r="B179" s="10"/>
      <c r="C179" s="10"/>
      <c r="D179" s="10"/>
      <c r="E179" s="10"/>
      <c r="F179" s="84"/>
      <c r="G179" s="84"/>
      <c r="H179" s="84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2.75" customHeight="1">
      <c r="A180" s="10"/>
      <c r="B180" s="10"/>
      <c r="C180" s="10"/>
      <c r="D180" s="10"/>
      <c r="E180" s="10"/>
      <c r="F180" s="84"/>
      <c r="G180" s="84"/>
      <c r="H180" s="84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2.75" customHeight="1">
      <c r="A181" s="10"/>
      <c r="B181" s="10"/>
      <c r="C181" s="10"/>
      <c r="D181" s="10"/>
      <c r="E181" s="10"/>
      <c r="F181" s="84"/>
      <c r="G181" s="84"/>
      <c r="H181" s="84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2.75" customHeight="1">
      <c r="A182" s="10"/>
      <c r="B182" s="10"/>
      <c r="C182" s="10"/>
      <c r="D182" s="10"/>
      <c r="E182" s="10"/>
      <c r="F182" s="84"/>
      <c r="G182" s="84"/>
      <c r="H182" s="84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2.75" customHeight="1">
      <c r="A183" s="10"/>
      <c r="B183" s="10"/>
      <c r="C183" s="10"/>
      <c r="D183" s="10"/>
      <c r="E183" s="10"/>
      <c r="F183" s="84"/>
      <c r="G183" s="84"/>
      <c r="H183" s="84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2.75" customHeight="1">
      <c r="A184" s="10"/>
      <c r="B184" s="10"/>
      <c r="C184" s="10"/>
      <c r="D184" s="10"/>
      <c r="E184" s="10"/>
      <c r="F184" s="84"/>
      <c r="G184" s="84"/>
      <c r="H184" s="84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2.75" customHeight="1">
      <c r="A185" s="10"/>
      <c r="B185" s="10"/>
      <c r="C185" s="10"/>
      <c r="D185" s="10"/>
      <c r="E185" s="10"/>
      <c r="F185" s="84"/>
      <c r="G185" s="84"/>
      <c r="H185" s="84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2.75" customHeight="1">
      <c r="A186" s="10"/>
      <c r="B186" s="10"/>
      <c r="C186" s="10"/>
      <c r="D186" s="10"/>
      <c r="E186" s="10"/>
      <c r="F186" s="84"/>
      <c r="G186" s="84"/>
      <c r="H186" s="84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2.75" customHeight="1">
      <c r="A187" s="10"/>
      <c r="B187" s="10"/>
      <c r="C187" s="10"/>
      <c r="D187" s="10"/>
      <c r="E187" s="10"/>
      <c r="F187" s="84"/>
      <c r="G187" s="84"/>
      <c r="H187" s="84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2.75" customHeight="1">
      <c r="A188" s="10"/>
      <c r="B188" s="10"/>
      <c r="C188" s="10"/>
      <c r="D188" s="10"/>
      <c r="E188" s="10"/>
      <c r="F188" s="84"/>
      <c r="G188" s="84"/>
      <c r="H188" s="84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2.75" customHeight="1">
      <c r="A189" s="10"/>
      <c r="B189" s="10"/>
      <c r="C189" s="10"/>
      <c r="D189" s="10"/>
      <c r="E189" s="10"/>
      <c r="F189" s="84"/>
      <c r="G189" s="84"/>
      <c r="H189" s="84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2.75" customHeight="1">
      <c r="A190" s="10"/>
      <c r="B190" s="10"/>
      <c r="C190" s="10"/>
      <c r="D190" s="10"/>
      <c r="E190" s="10"/>
      <c r="F190" s="84"/>
      <c r="G190" s="84"/>
      <c r="H190" s="84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2.75" customHeight="1">
      <c r="A191" s="10"/>
      <c r="B191" s="10"/>
      <c r="C191" s="10"/>
      <c r="D191" s="10"/>
      <c r="E191" s="10"/>
      <c r="F191" s="84"/>
      <c r="G191" s="84"/>
      <c r="H191" s="84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2.75" customHeight="1">
      <c r="A192" s="10"/>
      <c r="B192" s="10"/>
      <c r="C192" s="10"/>
      <c r="D192" s="10"/>
      <c r="E192" s="10"/>
      <c r="F192" s="84"/>
      <c r="G192" s="84"/>
      <c r="H192" s="84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2.75" customHeight="1">
      <c r="A193" s="10"/>
      <c r="B193" s="10"/>
      <c r="C193" s="10"/>
      <c r="D193" s="10"/>
      <c r="E193" s="10"/>
      <c r="F193" s="84"/>
      <c r="G193" s="84"/>
      <c r="H193" s="84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2.75" customHeight="1">
      <c r="A194" s="10"/>
      <c r="B194" s="10"/>
      <c r="C194" s="10"/>
      <c r="D194" s="10"/>
      <c r="E194" s="10"/>
      <c r="F194" s="84"/>
      <c r="G194" s="84"/>
      <c r="H194" s="84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2.75" customHeight="1">
      <c r="A195" s="10"/>
      <c r="B195" s="10"/>
      <c r="C195" s="10"/>
      <c r="D195" s="10"/>
      <c r="E195" s="10"/>
      <c r="F195" s="84"/>
      <c r="G195" s="84"/>
      <c r="H195" s="84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2.75" customHeight="1">
      <c r="A196" s="10"/>
      <c r="B196" s="10"/>
      <c r="C196" s="10"/>
      <c r="D196" s="10"/>
      <c r="E196" s="10"/>
      <c r="F196" s="84"/>
      <c r="G196" s="84"/>
      <c r="H196" s="84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2.75" customHeight="1">
      <c r="A197" s="10"/>
      <c r="B197" s="10"/>
      <c r="C197" s="10"/>
      <c r="D197" s="10"/>
      <c r="E197" s="10"/>
      <c r="F197" s="84"/>
      <c r="G197" s="84"/>
      <c r="H197" s="84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2.75" customHeight="1">
      <c r="A198" s="10"/>
      <c r="B198" s="10"/>
      <c r="C198" s="10"/>
      <c r="D198" s="10"/>
      <c r="E198" s="10"/>
      <c r="F198" s="84"/>
      <c r="G198" s="84"/>
      <c r="H198" s="84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2.75" customHeight="1">
      <c r="A199" s="10"/>
      <c r="B199" s="10"/>
      <c r="C199" s="10"/>
      <c r="D199" s="10"/>
      <c r="E199" s="10"/>
      <c r="F199" s="84"/>
      <c r="G199" s="84"/>
      <c r="H199" s="84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2.75" customHeight="1">
      <c r="A200" s="10"/>
      <c r="B200" s="10"/>
      <c r="C200" s="10"/>
      <c r="D200" s="10"/>
      <c r="E200" s="10"/>
      <c r="F200" s="84"/>
      <c r="G200" s="84"/>
      <c r="H200" s="84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2.75" customHeight="1">
      <c r="A201" s="10"/>
      <c r="B201" s="10"/>
      <c r="C201" s="10"/>
      <c r="D201" s="10"/>
      <c r="E201" s="10"/>
      <c r="F201" s="84"/>
      <c r="G201" s="84"/>
      <c r="H201" s="84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2.75" customHeight="1">
      <c r="A202" s="10"/>
      <c r="B202" s="10"/>
      <c r="C202" s="10"/>
      <c r="D202" s="10"/>
      <c r="E202" s="10"/>
      <c r="F202" s="84"/>
      <c r="G202" s="84"/>
      <c r="H202" s="84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2.75" customHeight="1">
      <c r="A203" s="10"/>
      <c r="B203" s="10"/>
      <c r="C203" s="10"/>
      <c r="D203" s="10"/>
      <c r="E203" s="10"/>
      <c r="F203" s="84"/>
      <c r="G203" s="84"/>
      <c r="H203" s="84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2.75" customHeight="1">
      <c r="A204" s="10"/>
      <c r="B204" s="10"/>
      <c r="C204" s="10"/>
      <c r="D204" s="10"/>
      <c r="E204" s="10"/>
      <c r="F204" s="84"/>
      <c r="G204" s="84"/>
      <c r="H204" s="84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2.75" customHeight="1">
      <c r="A205" s="10"/>
      <c r="B205" s="10"/>
      <c r="C205" s="10"/>
      <c r="D205" s="10"/>
      <c r="E205" s="10"/>
      <c r="F205" s="84"/>
      <c r="G205" s="84"/>
      <c r="H205" s="84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2.75" customHeight="1">
      <c r="A206" s="10"/>
      <c r="B206" s="10"/>
      <c r="C206" s="10"/>
      <c r="D206" s="10"/>
      <c r="E206" s="10"/>
      <c r="F206" s="84"/>
      <c r="G206" s="84"/>
      <c r="H206" s="84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2.75" customHeight="1">
      <c r="A207" s="10"/>
      <c r="B207" s="10"/>
      <c r="C207" s="10"/>
      <c r="D207" s="10"/>
      <c r="E207" s="10"/>
      <c r="F207" s="84"/>
      <c r="G207" s="84"/>
      <c r="H207" s="84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2.75" customHeight="1">
      <c r="A208" s="10"/>
      <c r="B208" s="10"/>
      <c r="C208" s="10"/>
      <c r="D208" s="10"/>
      <c r="E208" s="10"/>
      <c r="F208" s="84"/>
      <c r="G208" s="84"/>
      <c r="H208" s="84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2.75" customHeight="1">
      <c r="A209" s="10"/>
      <c r="B209" s="10"/>
      <c r="C209" s="10"/>
      <c r="D209" s="10"/>
      <c r="E209" s="10"/>
      <c r="F209" s="84"/>
      <c r="G209" s="84"/>
      <c r="H209" s="84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2.75" customHeight="1">
      <c r="A210" s="10"/>
      <c r="B210" s="10"/>
      <c r="C210" s="10"/>
      <c r="D210" s="10"/>
      <c r="E210" s="10"/>
      <c r="F210" s="84"/>
      <c r="G210" s="84"/>
      <c r="H210" s="84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.75" customHeight="1">
      <c r="A211" s="10"/>
      <c r="B211" s="10"/>
      <c r="C211" s="10"/>
      <c r="D211" s="10"/>
      <c r="E211" s="10"/>
      <c r="F211" s="84"/>
      <c r="G211" s="84"/>
      <c r="H211" s="84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2.75" customHeight="1">
      <c r="A212" s="10"/>
      <c r="B212" s="10"/>
      <c r="C212" s="10"/>
      <c r="D212" s="10"/>
      <c r="E212" s="10"/>
      <c r="F212" s="84"/>
      <c r="G212" s="84"/>
      <c r="H212" s="84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2.75" customHeight="1">
      <c r="A213" s="10"/>
      <c r="B213" s="10"/>
      <c r="C213" s="10"/>
      <c r="D213" s="10"/>
      <c r="E213" s="10"/>
      <c r="F213" s="84"/>
      <c r="G213" s="84"/>
      <c r="H213" s="84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2.75" customHeight="1">
      <c r="A214" s="10"/>
      <c r="B214" s="10"/>
      <c r="C214" s="10"/>
      <c r="D214" s="10"/>
      <c r="E214" s="10"/>
      <c r="F214" s="84"/>
      <c r="G214" s="84"/>
      <c r="H214" s="84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2.75" customHeight="1">
      <c r="A215" s="10"/>
      <c r="B215" s="10"/>
      <c r="C215" s="10"/>
      <c r="D215" s="10"/>
      <c r="E215" s="10"/>
      <c r="F215" s="84"/>
      <c r="G215" s="84"/>
      <c r="H215" s="84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2.75" customHeight="1">
      <c r="A216" s="10"/>
      <c r="B216" s="10"/>
      <c r="C216" s="10"/>
      <c r="D216" s="10"/>
      <c r="E216" s="10"/>
      <c r="F216" s="84"/>
      <c r="G216" s="84"/>
      <c r="H216" s="84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2.75" customHeight="1">
      <c r="A217" s="10"/>
      <c r="B217" s="10"/>
      <c r="C217" s="10"/>
      <c r="D217" s="10"/>
      <c r="E217" s="10"/>
      <c r="F217" s="84"/>
      <c r="G217" s="84"/>
      <c r="H217" s="84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2.75" customHeight="1">
      <c r="A218" s="10"/>
      <c r="B218" s="10"/>
      <c r="C218" s="10"/>
      <c r="D218" s="10"/>
      <c r="E218" s="10"/>
      <c r="F218" s="84"/>
      <c r="G218" s="84"/>
      <c r="H218" s="84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2.75" customHeight="1">
      <c r="A219" s="10"/>
      <c r="B219" s="10"/>
      <c r="C219" s="10"/>
      <c r="D219" s="10"/>
      <c r="E219" s="10"/>
      <c r="F219" s="84"/>
      <c r="G219" s="84"/>
      <c r="H219" s="84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2.75" customHeight="1">
      <c r="A220" s="10"/>
      <c r="B220" s="10"/>
      <c r="C220" s="10"/>
      <c r="D220" s="10"/>
      <c r="E220" s="10"/>
      <c r="F220" s="84"/>
      <c r="G220" s="84"/>
      <c r="H220" s="84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2.75" customHeight="1">
      <c r="A221" s="10"/>
      <c r="B221" s="10"/>
      <c r="C221" s="10"/>
      <c r="D221" s="10"/>
      <c r="E221" s="10"/>
      <c r="F221" s="84"/>
      <c r="G221" s="84"/>
      <c r="H221" s="84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2.75" customHeight="1">
      <c r="A222" s="10"/>
      <c r="B222" s="10"/>
      <c r="C222" s="10"/>
      <c r="D222" s="10"/>
      <c r="E222" s="10"/>
      <c r="F222" s="84"/>
      <c r="G222" s="84"/>
      <c r="H222" s="84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2.75" customHeight="1">
      <c r="A223" s="10"/>
      <c r="B223" s="10"/>
      <c r="C223" s="10"/>
      <c r="D223" s="10"/>
      <c r="E223" s="10"/>
      <c r="F223" s="84"/>
      <c r="G223" s="84"/>
      <c r="H223" s="84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2.75" customHeight="1">
      <c r="A224" s="10"/>
      <c r="B224" s="10"/>
      <c r="C224" s="10"/>
      <c r="D224" s="10"/>
      <c r="E224" s="10"/>
      <c r="F224" s="84"/>
      <c r="G224" s="84"/>
      <c r="H224" s="84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2.75" customHeight="1">
      <c r="A225" s="10"/>
      <c r="B225" s="10"/>
      <c r="C225" s="10"/>
      <c r="D225" s="10"/>
      <c r="E225" s="10"/>
      <c r="F225" s="84"/>
      <c r="G225" s="84"/>
      <c r="H225" s="84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2.75" customHeight="1">
      <c r="A226" s="10"/>
      <c r="B226" s="10"/>
      <c r="C226" s="10"/>
      <c r="D226" s="10"/>
      <c r="E226" s="10"/>
      <c r="F226" s="84"/>
      <c r="G226" s="84"/>
      <c r="H226" s="84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2.75" customHeight="1">
      <c r="A227" s="10"/>
      <c r="B227" s="10"/>
      <c r="C227" s="10"/>
      <c r="D227" s="10"/>
      <c r="E227" s="10"/>
      <c r="F227" s="84"/>
      <c r="G227" s="84"/>
      <c r="H227" s="84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2.75" customHeight="1">
      <c r="A228" s="10"/>
      <c r="B228" s="10"/>
      <c r="C228" s="10"/>
      <c r="D228" s="10"/>
      <c r="E228" s="10"/>
      <c r="F228" s="84"/>
      <c r="G228" s="84"/>
      <c r="H228" s="84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2.75" customHeight="1">
      <c r="A229" s="10"/>
      <c r="B229" s="10"/>
      <c r="C229" s="10"/>
      <c r="D229" s="10"/>
      <c r="E229" s="10"/>
      <c r="F229" s="84"/>
      <c r="G229" s="84"/>
      <c r="H229" s="84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2.75" customHeight="1">
      <c r="A230" s="10"/>
      <c r="B230" s="10"/>
      <c r="C230" s="10"/>
      <c r="D230" s="10"/>
      <c r="E230" s="10"/>
      <c r="F230" s="84"/>
      <c r="G230" s="84"/>
      <c r="H230" s="84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2.75" customHeight="1">
      <c r="A231" s="10"/>
      <c r="B231" s="10"/>
      <c r="C231" s="10"/>
      <c r="D231" s="10"/>
      <c r="E231" s="10"/>
      <c r="F231" s="84"/>
      <c r="G231" s="84"/>
      <c r="H231" s="84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2.75" customHeight="1">
      <c r="A232" s="10"/>
      <c r="B232" s="10"/>
      <c r="C232" s="10"/>
      <c r="D232" s="10"/>
      <c r="E232" s="10"/>
      <c r="F232" s="84"/>
      <c r="G232" s="84"/>
      <c r="H232" s="84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2.75" customHeight="1">
      <c r="A233" s="10"/>
      <c r="B233" s="10"/>
      <c r="C233" s="10"/>
      <c r="D233" s="10"/>
      <c r="E233" s="10"/>
      <c r="F233" s="84"/>
      <c r="G233" s="84"/>
      <c r="H233" s="84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2.75" customHeight="1">
      <c r="A234" s="10"/>
      <c r="B234" s="10"/>
      <c r="C234" s="10"/>
      <c r="D234" s="10"/>
      <c r="E234" s="10"/>
      <c r="F234" s="84"/>
      <c r="G234" s="84"/>
      <c r="H234" s="84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2.75" customHeight="1">
      <c r="A235" s="10"/>
      <c r="B235" s="10"/>
      <c r="C235" s="10"/>
      <c r="D235" s="10"/>
      <c r="E235" s="10"/>
      <c r="F235" s="84"/>
      <c r="G235" s="84"/>
      <c r="H235" s="84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2.75" customHeight="1">
      <c r="A236" s="10"/>
      <c r="B236" s="10"/>
      <c r="C236" s="10"/>
      <c r="D236" s="10"/>
      <c r="E236" s="10"/>
      <c r="F236" s="84"/>
      <c r="G236" s="84"/>
      <c r="H236" s="84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2.75" customHeight="1">
      <c r="A237" s="10"/>
      <c r="B237" s="10"/>
      <c r="C237" s="10"/>
      <c r="D237" s="10"/>
      <c r="E237" s="10"/>
      <c r="F237" s="84"/>
      <c r="G237" s="84"/>
      <c r="H237" s="84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2.75" customHeight="1">
      <c r="A238" s="10"/>
      <c r="B238" s="10"/>
      <c r="C238" s="10"/>
      <c r="D238" s="10"/>
      <c r="E238" s="10"/>
      <c r="F238" s="84"/>
      <c r="G238" s="84"/>
      <c r="H238" s="84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2.75" customHeight="1">
      <c r="A239" s="10"/>
      <c r="B239" s="10"/>
      <c r="C239" s="10"/>
      <c r="D239" s="10"/>
      <c r="E239" s="10"/>
      <c r="F239" s="84"/>
      <c r="G239" s="84"/>
      <c r="H239" s="84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2.75" customHeight="1">
      <c r="A240" s="10"/>
      <c r="B240" s="10"/>
      <c r="C240" s="10"/>
      <c r="D240" s="10"/>
      <c r="E240" s="10"/>
      <c r="F240" s="84"/>
      <c r="G240" s="84"/>
      <c r="H240" s="84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2.75" customHeight="1">
      <c r="A241" s="10"/>
      <c r="B241" s="10"/>
      <c r="C241" s="10"/>
      <c r="D241" s="10"/>
      <c r="E241" s="10"/>
      <c r="F241" s="84"/>
      <c r="G241" s="84"/>
      <c r="H241" s="84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2.75" customHeight="1">
      <c r="A242" s="10"/>
      <c r="B242" s="10"/>
      <c r="C242" s="10"/>
      <c r="D242" s="10"/>
      <c r="E242" s="10"/>
      <c r="F242" s="84"/>
      <c r="G242" s="84"/>
      <c r="H242" s="84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2.75" customHeight="1">
      <c r="A243" s="10"/>
      <c r="B243" s="10"/>
      <c r="C243" s="10"/>
      <c r="D243" s="10"/>
      <c r="E243" s="10"/>
      <c r="F243" s="84"/>
      <c r="G243" s="84"/>
      <c r="H243" s="84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2.75" customHeight="1">
      <c r="A244" s="10"/>
      <c r="B244" s="10"/>
      <c r="C244" s="10"/>
      <c r="D244" s="10"/>
      <c r="E244" s="10"/>
      <c r="F244" s="84"/>
      <c r="G244" s="84"/>
      <c r="H244" s="84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2.75" customHeight="1">
      <c r="A245" s="10"/>
      <c r="B245" s="10"/>
      <c r="C245" s="10"/>
      <c r="D245" s="10"/>
      <c r="E245" s="10"/>
      <c r="F245" s="84"/>
      <c r="G245" s="84"/>
      <c r="H245" s="84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2.75" customHeight="1">
      <c r="A246" s="10"/>
      <c r="B246" s="10"/>
      <c r="C246" s="10"/>
      <c r="D246" s="10"/>
      <c r="E246" s="10"/>
      <c r="F246" s="84"/>
      <c r="G246" s="84"/>
      <c r="H246" s="84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2.75" customHeight="1">
      <c r="A247" s="10"/>
      <c r="B247" s="10"/>
      <c r="C247" s="10"/>
      <c r="D247" s="10"/>
      <c r="E247" s="10"/>
      <c r="F247" s="84"/>
      <c r="G247" s="84"/>
      <c r="H247" s="84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2.75" customHeight="1">
      <c r="A248" s="10"/>
      <c r="B248" s="10"/>
      <c r="C248" s="10"/>
      <c r="D248" s="10"/>
      <c r="E248" s="10"/>
      <c r="F248" s="84"/>
      <c r="G248" s="84"/>
      <c r="H248" s="84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2.75" customHeight="1">
      <c r="A249" s="10"/>
      <c r="B249" s="10"/>
      <c r="C249" s="10"/>
      <c r="D249" s="10"/>
      <c r="E249" s="10"/>
      <c r="F249" s="84"/>
      <c r="G249" s="84"/>
      <c r="H249" s="84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2.75" customHeight="1">
      <c r="A250" s="10"/>
      <c r="B250" s="10"/>
      <c r="C250" s="10"/>
      <c r="D250" s="10"/>
      <c r="E250" s="10"/>
      <c r="F250" s="84"/>
      <c r="G250" s="84"/>
      <c r="H250" s="84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2.75" customHeight="1">
      <c r="A251" s="10"/>
      <c r="B251" s="10"/>
      <c r="C251" s="10"/>
      <c r="D251" s="10"/>
      <c r="E251" s="10"/>
      <c r="F251" s="84"/>
      <c r="G251" s="84"/>
      <c r="H251" s="84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2.75" customHeight="1">
      <c r="A252" s="10"/>
      <c r="B252" s="10"/>
      <c r="C252" s="10"/>
      <c r="D252" s="10"/>
      <c r="E252" s="10"/>
      <c r="F252" s="84"/>
      <c r="G252" s="84"/>
      <c r="H252" s="84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2.75" customHeight="1">
      <c r="A253" s="10"/>
      <c r="B253" s="10"/>
      <c r="C253" s="10"/>
      <c r="D253" s="10"/>
      <c r="E253" s="10"/>
      <c r="F253" s="84"/>
      <c r="G253" s="84"/>
      <c r="H253" s="84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2.75" customHeight="1">
      <c r="A254" s="10"/>
      <c r="B254" s="10"/>
      <c r="C254" s="10"/>
      <c r="D254" s="10"/>
      <c r="E254" s="10"/>
      <c r="F254" s="84"/>
      <c r="G254" s="84"/>
      <c r="H254" s="84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2.75" customHeight="1">
      <c r="A255" s="10"/>
      <c r="B255" s="10"/>
      <c r="C255" s="10"/>
      <c r="D255" s="10"/>
      <c r="E255" s="10"/>
      <c r="F255" s="84"/>
      <c r="G255" s="84"/>
      <c r="H255" s="84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2.75" customHeight="1">
      <c r="A256" s="10"/>
      <c r="B256" s="10"/>
      <c r="C256" s="10"/>
      <c r="D256" s="10"/>
      <c r="E256" s="10"/>
      <c r="F256" s="84"/>
      <c r="G256" s="84"/>
      <c r="H256" s="84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2.75" customHeight="1">
      <c r="A257" s="10"/>
      <c r="B257" s="10"/>
      <c r="C257" s="10"/>
      <c r="D257" s="10"/>
      <c r="E257" s="10"/>
      <c r="F257" s="84"/>
      <c r="G257" s="84"/>
      <c r="H257" s="84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2.75" customHeight="1">
      <c r="A258" s="10"/>
      <c r="B258" s="10"/>
      <c r="C258" s="10"/>
      <c r="D258" s="10"/>
      <c r="E258" s="10"/>
      <c r="F258" s="84"/>
      <c r="G258" s="84"/>
      <c r="H258" s="84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2.75" customHeight="1">
      <c r="A259" s="10"/>
      <c r="B259" s="10"/>
      <c r="C259" s="10"/>
      <c r="D259" s="10"/>
      <c r="E259" s="10"/>
      <c r="F259" s="84"/>
      <c r="G259" s="84"/>
      <c r="H259" s="84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2.75" customHeight="1">
      <c r="A260" s="10"/>
      <c r="B260" s="10"/>
      <c r="C260" s="10"/>
      <c r="D260" s="10"/>
      <c r="E260" s="10"/>
      <c r="F260" s="84"/>
      <c r="G260" s="84"/>
      <c r="H260" s="84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2.75" customHeight="1">
      <c r="A261" s="10"/>
      <c r="B261" s="10"/>
      <c r="C261" s="10"/>
      <c r="D261" s="10"/>
      <c r="E261" s="10"/>
      <c r="F261" s="84"/>
      <c r="G261" s="84"/>
      <c r="H261" s="84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2.75" customHeight="1">
      <c r="A262" s="10"/>
      <c r="B262" s="10"/>
      <c r="C262" s="10"/>
      <c r="D262" s="10"/>
      <c r="E262" s="10"/>
      <c r="F262" s="84"/>
      <c r="G262" s="84"/>
      <c r="H262" s="84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2.75" customHeight="1">
      <c r="A263" s="10"/>
      <c r="B263" s="10"/>
      <c r="C263" s="10"/>
      <c r="D263" s="10"/>
      <c r="E263" s="10"/>
      <c r="F263" s="84"/>
      <c r="G263" s="84"/>
      <c r="H263" s="84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2.75" customHeight="1">
      <c r="A264" s="10"/>
      <c r="B264" s="10"/>
      <c r="C264" s="10"/>
      <c r="D264" s="10"/>
      <c r="E264" s="10"/>
      <c r="F264" s="84"/>
      <c r="G264" s="84"/>
      <c r="H264" s="84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2.75" customHeight="1">
      <c r="A265" s="10"/>
      <c r="B265" s="10"/>
      <c r="C265" s="10"/>
      <c r="D265" s="10"/>
      <c r="E265" s="10"/>
      <c r="F265" s="84"/>
      <c r="G265" s="84"/>
      <c r="H265" s="84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2.75" customHeight="1">
      <c r="A266" s="10"/>
      <c r="B266" s="10"/>
      <c r="C266" s="10"/>
      <c r="D266" s="10"/>
      <c r="E266" s="10"/>
      <c r="F266" s="84"/>
      <c r="G266" s="84"/>
      <c r="H266" s="84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2.75" customHeight="1">
      <c r="A267" s="10"/>
      <c r="B267" s="10"/>
      <c r="C267" s="10"/>
      <c r="D267" s="10"/>
      <c r="E267" s="10"/>
      <c r="F267" s="84"/>
      <c r="G267" s="84"/>
      <c r="H267" s="84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2.75" customHeight="1">
      <c r="A268" s="10"/>
      <c r="B268" s="10"/>
      <c r="C268" s="10"/>
      <c r="D268" s="10"/>
      <c r="E268" s="10"/>
      <c r="F268" s="84"/>
      <c r="G268" s="84"/>
      <c r="H268" s="84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2.75" customHeight="1">
      <c r="A269" s="10"/>
      <c r="B269" s="10"/>
      <c r="C269" s="10"/>
      <c r="D269" s="10"/>
      <c r="E269" s="10"/>
      <c r="F269" s="84"/>
      <c r="G269" s="84"/>
      <c r="H269" s="84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2.75" customHeight="1">
      <c r="A270" s="10"/>
      <c r="B270" s="10"/>
      <c r="C270" s="10"/>
      <c r="D270" s="10"/>
      <c r="E270" s="10"/>
      <c r="F270" s="84"/>
      <c r="G270" s="84"/>
      <c r="H270" s="84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2.75" customHeight="1">
      <c r="A271" s="10"/>
      <c r="B271" s="10"/>
      <c r="C271" s="10"/>
      <c r="D271" s="10"/>
      <c r="E271" s="10"/>
      <c r="F271" s="84"/>
      <c r="G271" s="84"/>
      <c r="H271" s="84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2.75" customHeight="1">
      <c r="A272" s="10"/>
      <c r="B272" s="10"/>
      <c r="C272" s="10"/>
      <c r="D272" s="10"/>
      <c r="E272" s="10"/>
      <c r="F272" s="84"/>
      <c r="G272" s="84"/>
      <c r="H272" s="84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2.75" customHeight="1">
      <c r="A273" s="10"/>
      <c r="B273" s="10"/>
      <c r="C273" s="10"/>
      <c r="D273" s="10"/>
      <c r="E273" s="10"/>
      <c r="F273" s="84"/>
      <c r="G273" s="84"/>
      <c r="H273" s="84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2.75" customHeight="1">
      <c r="A274" s="10"/>
      <c r="B274" s="10"/>
      <c r="C274" s="10"/>
      <c r="D274" s="10"/>
      <c r="E274" s="10"/>
      <c r="F274" s="84"/>
      <c r="G274" s="84"/>
      <c r="H274" s="84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2.75" customHeight="1">
      <c r="A275" s="10"/>
      <c r="B275" s="10"/>
      <c r="C275" s="10"/>
      <c r="D275" s="10"/>
      <c r="E275" s="10"/>
      <c r="F275" s="84"/>
      <c r="G275" s="84"/>
      <c r="H275" s="84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2.75" customHeight="1">
      <c r="A276" s="10"/>
      <c r="B276" s="10"/>
      <c r="C276" s="10"/>
      <c r="D276" s="10"/>
      <c r="E276" s="10"/>
      <c r="F276" s="84"/>
      <c r="G276" s="84"/>
      <c r="H276" s="84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2.75" customHeight="1">
      <c r="A277" s="10"/>
      <c r="B277" s="10"/>
      <c r="C277" s="10"/>
      <c r="D277" s="10"/>
      <c r="E277" s="10"/>
      <c r="F277" s="84"/>
      <c r="G277" s="84"/>
      <c r="H277" s="84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2.75" customHeight="1">
      <c r="A278" s="10"/>
      <c r="B278" s="10"/>
      <c r="C278" s="10"/>
      <c r="D278" s="10"/>
      <c r="E278" s="10"/>
      <c r="F278" s="84"/>
      <c r="G278" s="84"/>
      <c r="H278" s="84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2.75" customHeight="1">
      <c r="A279" s="10"/>
      <c r="B279" s="10"/>
      <c r="C279" s="10"/>
      <c r="D279" s="10"/>
      <c r="E279" s="10"/>
      <c r="F279" s="84"/>
      <c r="G279" s="84"/>
      <c r="H279" s="84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2.75" customHeight="1">
      <c r="A280" s="10"/>
      <c r="B280" s="10"/>
      <c r="C280" s="10"/>
      <c r="D280" s="10"/>
      <c r="E280" s="10"/>
      <c r="F280" s="84"/>
      <c r="G280" s="84"/>
      <c r="H280" s="84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2.75" customHeight="1">
      <c r="A281" s="10"/>
      <c r="B281" s="10"/>
      <c r="C281" s="10"/>
      <c r="D281" s="10"/>
      <c r="E281" s="10"/>
      <c r="F281" s="84"/>
      <c r="G281" s="84"/>
      <c r="H281" s="84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2.75" customHeight="1">
      <c r="A282" s="10"/>
      <c r="B282" s="10"/>
      <c r="C282" s="10"/>
      <c r="D282" s="10"/>
      <c r="E282" s="10"/>
      <c r="F282" s="84"/>
      <c r="G282" s="84"/>
      <c r="H282" s="84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2.75" customHeight="1">
      <c r="A283" s="10"/>
      <c r="B283" s="10"/>
      <c r="C283" s="10"/>
      <c r="D283" s="10"/>
      <c r="E283" s="10"/>
      <c r="F283" s="84"/>
      <c r="G283" s="84"/>
      <c r="H283" s="84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2.75" customHeight="1">
      <c r="A284" s="10"/>
      <c r="B284" s="10"/>
      <c r="C284" s="10"/>
      <c r="D284" s="10"/>
      <c r="E284" s="10"/>
      <c r="F284" s="84"/>
      <c r="G284" s="84"/>
      <c r="H284" s="84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2.75" customHeight="1">
      <c r="A285" s="10"/>
      <c r="B285" s="10"/>
      <c r="C285" s="10"/>
      <c r="D285" s="10"/>
      <c r="E285" s="10"/>
      <c r="F285" s="84"/>
      <c r="G285" s="84"/>
      <c r="H285" s="84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2.75" customHeight="1">
      <c r="A286" s="10"/>
      <c r="B286" s="10"/>
      <c r="C286" s="10"/>
      <c r="D286" s="10"/>
      <c r="E286" s="10"/>
      <c r="F286" s="84"/>
      <c r="G286" s="84"/>
      <c r="H286" s="84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2.75" customHeight="1">
      <c r="A287" s="10"/>
      <c r="B287" s="10"/>
      <c r="C287" s="10"/>
      <c r="D287" s="10"/>
      <c r="E287" s="10"/>
      <c r="F287" s="84"/>
      <c r="G287" s="84"/>
      <c r="H287" s="84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2.75" customHeight="1">
      <c r="A288" s="10"/>
      <c r="B288" s="10"/>
      <c r="C288" s="10"/>
      <c r="D288" s="10"/>
      <c r="E288" s="10"/>
      <c r="F288" s="84"/>
      <c r="G288" s="84"/>
      <c r="H288" s="84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2.75" customHeight="1">
      <c r="A289" s="10"/>
      <c r="B289" s="10"/>
      <c r="C289" s="10"/>
      <c r="D289" s="10"/>
      <c r="E289" s="10"/>
      <c r="F289" s="84"/>
      <c r="G289" s="84"/>
      <c r="H289" s="84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2.75" customHeight="1">
      <c r="A290" s="10"/>
      <c r="B290" s="10"/>
      <c r="C290" s="10"/>
      <c r="D290" s="10"/>
      <c r="E290" s="10"/>
      <c r="F290" s="84"/>
      <c r="G290" s="84"/>
      <c r="H290" s="84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2.75" customHeight="1">
      <c r="A291" s="10"/>
      <c r="B291" s="10"/>
      <c r="C291" s="10"/>
      <c r="D291" s="10"/>
      <c r="E291" s="10"/>
      <c r="F291" s="84"/>
      <c r="G291" s="84"/>
      <c r="H291" s="84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2.75" customHeight="1">
      <c r="A292" s="10"/>
      <c r="B292" s="10"/>
      <c r="C292" s="10"/>
      <c r="D292" s="10"/>
      <c r="E292" s="10"/>
      <c r="F292" s="84"/>
      <c r="G292" s="84"/>
      <c r="H292" s="84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2.75" customHeight="1">
      <c r="A293" s="10"/>
      <c r="B293" s="10"/>
      <c r="C293" s="10"/>
      <c r="D293" s="10"/>
      <c r="E293" s="10"/>
      <c r="F293" s="84"/>
      <c r="G293" s="84"/>
      <c r="H293" s="84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2.75" customHeight="1">
      <c r="A294" s="10"/>
      <c r="B294" s="10"/>
      <c r="C294" s="10"/>
      <c r="D294" s="10"/>
      <c r="E294" s="10"/>
      <c r="F294" s="84"/>
      <c r="G294" s="84"/>
      <c r="H294" s="84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2.75" customHeight="1">
      <c r="A295" s="10"/>
      <c r="B295" s="10"/>
      <c r="C295" s="10"/>
      <c r="D295" s="10"/>
      <c r="E295" s="10"/>
      <c r="F295" s="84"/>
      <c r="G295" s="84"/>
      <c r="H295" s="84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2.75" customHeight="1">
      <c r="A296" s="10"/>
      <c r="B296" s="10"/>
      <c r="C296" s="10"/>
      <c r="D296" s="10"/>
      <c r="E296" s="10"/>
      <c r="F296" s="84"/>
      <c r="G296" s="84"/>
      <c r="H296" s="84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2.75" customHeight="1">
      <c r="A297" s="10"/>
      <c r="B297" s="10"/>
      <c r="C297" s="10"/>
      <c r="D297" s="10"/>
      <c r="E297" s="10"/>
      <c r="F297" s="84"/>
      <c r="G297" s="84"/>
      <c r="H297" s="84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2.75" customHeight="1">
      <c r="A298" s="10"/>
      <c r="B298" s="10"/>
      <c r="C298" s="10"/>
      <c r="D298" s="10"/>
      <c r="E298" s="10"/>
      <c r="F298" s="84"/>
      <c r="G298" s="84"/>
      <c r="H298" s="84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2.75" customHeight="1">
      <c r="A299" s="10"/>
      <c r="B299" s="10"/>
      <c r="C299" s="10"/>
      <c r="D299" s="10"/>
      <c r="E299" s="10"/>
      <c r="F299" s="84"/>
      <c r="G299" s="84"/>
      <c r="H299" s="84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2.75" customHeight="1">
      <c r="A300" s="10"/>
      <c r="B300" s="10"/>
      <c r="C300" s="10"/>
      <c r="D300" s="10"/>
      <c r="E300" s="10"/>
      <c r="F300" s="84"/>
      <c r="G300" s="84"/>
      <c r="H300" s="84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2.75" customHeight="1">
      <c r="A301" s="10"/>
      <c r="B301" s="10"/>
      <c r="C301" s="10"/>
      <c r="D301" s="10"/>
      <c r="E301" s="10"/>
      <c r="F301" s="84"/>
      <c r="G301" s="84"/>
      <c r="H301" s="84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2.75" customHeight="1">
      <c r="A302" s="10"/>
      <c r="B302" s="10"/>
      <c r="C302" s="10"/>
      <c r="D302" s="10"/>
      <c r="E302" s="10"/>
      <c r="F302" s="84"/>
      <c r="G302" s="84"/>
      <c r="H302" s="84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2.75" customHeight="1">
      <c r="A303" s="10"/>
      <c r="B303" s="10"/>
      <c r="C303" s="10"/>
      <c r="D303" s="10"/>
      <c r="E303" s="10"/>
      <c r="F303" s="84"/>
      <c r="G303" s="84"/>
      <c r="H303" s="84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2.75" customHeight="1">
      <c r="A304" s="10"/>
      <c r="B304" s="10"/>
      <c r="C304" s="10"/>
      <c r="D304" s="10"/>
      <c r="E304" s="10"/>
      <c r="F304" s="84"/>
      <c r="G304" s="84"/>
      <c r="H304" s="84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2.75" customHeight="1">
      <c r="A305" s="10"/>
      <c r="B305" s="10"/>
      <c r="C305" s="10"/>
      <c r="D305" s="10"/>
      <c r="E305" s="10"/>
      <c r="F305" s="84"/>
      <c r="G305" s="84"/>
      <c r="H305" s="84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2.75" customHeight="1">
      <c r="A306" s="10"/>
      <c r="B306" s="10"/>
      <c r="C306" s="10"/>
      <c r="D306" s="10"/>
      <c r="E306" s="10"/>
      <c r="F306" s="84"/>
      <c r="G306" s="84"/>
      <c r="H306" s="84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2.75" customHeight="1">
      <c r="A307" s="10"/>
      <c r="B307" s="10"/>
      <c r="C307" s="10"/>
      <c r="D307" s="10"/>
      <c r="E307" s="10"/>
      <c r="F307" s="84"/>
      <c r="G307" s="84"/>
      <c r="H307" s="84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2.75" customHeight="1">
      <c r="A308" s="10"/>
      <c r="B308" s="10"/>
      <c r="C308" s="10"/>
      <c r="D308" s="10"/>
      <c r="E308" s="10"/>
      <c r="F308" s="84"/>
      <c r="G308" s="84"/>
      <c r="H308" s="84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2.75" customHeight="1">
      <c r="A309" s="10"/>
      <c r="B309" s="10"/>
      <c r="C309" s="10"/>
      <c r="D309" s="10"/>
      <c r="E309" s="10"/>
      <c r="F309" s="84"/>
      <c r="G309" s="84"/>
      <c r="H309" s="84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2.75" customHeight="1">
      <c r="A310" s="10"/>
      <c r="B310" s="10"/>
      <c r="C310" s="10"/>
      <c r="D310" s="10"/>
      <c r="E310" s="10"/>
      <c r="F310" s="84"/>
      <c r="G310" s="84"/>
      <c r="H310" s="84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2.75" customHeight="1">
      <c r="A311" s="10"/>
      <c r="B311" s="10"/>
      <c r="C311" s="10"/>
      <c r="D311" s="10"/>
      <c r="E311" s="10"/>
      <c r="F311" s="84"/>
      <c r="G311" s="84"/>
      <c r="H311" s="84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2.75" customHeight="1">
      <c r="A312" s="10"/>
      <c r="B312" s="10"/>
      <c r="C312" s="10"/>
      <c r="D312" s="10"/>
      <c r="E312" s="10"/>
      <c r="F312" s="84"/>
      <c r="G312" s="84"/>
      <c r="H312" s="84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2.75" customHeight="1">
      <c r="A313" s="10"/>
      <c r="B313" s="10"/>
      <c r="C313" s="10"/>
      <c r="D313" s="10"/>
      <c r="E313" s="10"/>
      <c r="F313" s="84"/>
      <c r="G313" s="84"/>
      <c r="H313" s="84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2.75" customHeight="1">
      <c r="A314" s="10"/>
      <c r="B314" s="10"/>
      <c r="C314" s="10"/>
      <c r="D314" s="10"/>
      <c r="E314" s="10"/>
      <c r="F314" s="84"/>
      <c r="G314" s="84"/>
      <c r="H314" s="84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2.75" customHeight="1">
      <c r="A315" s="10"/>
      <c r="B315" s="10"/>
      <c r="C315" s="10"/>
      <c r="D315" s="10"/>
      <c r="E315" s="10"/>
      <c r="F315" s="84"/>
      <c r="G315" s="84"/>
      <c r="H315" s="84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2.75" customHeight="1">
      <c r="A316" s="10"/>
      <c r="B316" s="10"/>
      <c r="C316" s="10"/>
      <c r="D316" s="10"/>
      <c r="E316" s="10"/>
      <c r="F316" s="84"/>
      <c r="G316" s="84"/>
      <c r="H316" s="84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2.75" customHeight="1">
      <c r="A317" s="10"/>
      <c r="B317" s="10"/>
      <c r="C317" s="10"/>
      <c r="D317" s="10"/>
      <c r="E317" s="10"/>
      <c r="F317" s="84"/>
      <c r="G317" s="84"/>
      <c r="H317" s="84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2.75" customHeight="1">
      <c r="A318" s="10"/>
      <c r="B318" s="10"/>
      <c r="C318" s="10"/>
      <c r="D318" s="10"/>
      <c r="E318" s="10"/>
      <c r="F318" s="84"/>
      <c r="G318" s="84"/>
      <c r="H318" s="84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2.75" customHeight="1">
      <c r="A319" s="10"/>
      <c r="B319" s="10"/>
      <c r="C319" s="10"/>
      <c r="D319" s="10"/>
      <c r="E319" s="10"/>
      <c r="F319" s="84"/>
      <c r="G319" s="84"/>
      <c r="H319" s="84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2.75" customHeight="1">
      <c r="A320" s="10"/>
      <c r="B320" s="10"/>
      <c r="C320" s="10"/>
      <c r="D320" s="10"/>
      <c r="E320" s="10"/>
      <c r="F320" s="84"/>
      <c r="G320" s="84"/>
      <c r="H320" s="84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2.75" customHeight="1">
      <c r="A321" s="10"/>
      <c r="B321" s="10"/>
      <c r="C321" s="10"/>
      <c r="D321" s="10"/>
      <c r="E321" s="10"/>
      <c r="F321" s="84"/>
      <c r="G321" s="84"/>
      <c r="H321" s="84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2.75" customHeight="1">
      <c r="A322" s="10"/>
      <c r="B322" s="10"/>
      <c r="C322" s="10"/>
      <c r="D322" s="10"/>
      <c r="E322" s="10"/>
      <c r="F322" s="84"/>
      <c r="G322" s="84"/>
      <c r="H322" s="84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2.75" customHeight="1">
      <c r="A323" s="10"/>
      <c r="B323" s="10"/>
      <c r="C323" s="10"/>
      <c r="D323" s="10"/>
      <c r="E323" s="10"/>
      <c r="F323" s="84"/>
      <c r="G323" s="84"/>
      <c r="H323" s="84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2.75" customHeight="1">
      <c r="A324" s="10"/>
      <c r="B324" s="10"/>
      <c r="C324" s="10"/>
      <c r="D324" s="10"/>
      <c r="E324" s="10"/>
      <c r="F324" s="84"/>
      <c r="G324" s="84"/>
      <c r="H324" s="84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2.75" customHeight="1">
      <c r="A325" s="10"/>
      <c r="B325" s="10"/>
      <c r="C325" s="10"/>
      <c r="D325" s="10"/>
      <c r="E325" s="10"/>
      <c r="F325" s="84"/>
      <c r="G325" s="84"/>
      <c r="H325" s="84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2.75" customHeight="1">
      <c r="A326" s="10"/>
      <c r="B326" s="10"/>
      <c r="C326" s="10"/>
      <c r="D326" s="10"/>
      <c r="E326" s="10"/>
      <c r="F326" s="84"/>
      <c r="G326" s="84"/>
      <c r="H326" s="84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2.75" customHeight="1">
      <c r="A327" s="10"/>
      <c r="B327" s="10"/>
      <c r="C327" s="10"/>
      <c r="D327" s="10"/>
      <c r="E327" s="10"/>
      <c r="F327" s="84"/>
      <c r="G327" s="84"/>
      <c r="H327" s="84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2.75" customHeight="1">
      <c r="A328" s="10"/>
      <c r="B328" s="10"/>
      <c r="C328" s="10"/>
      <c r="D328" s="10"/>
      <c r="E328" s="10"/>
      <c r="F328" s="84"/>
      <c r="G328" s="84"/>
      <c r="H328" s="84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2.75" customHeight="1">
      <c r="A329" s="10"/>
      <c r="B329" s="10"/>
      <c r="C329" s="10"/>
      <c r="D329" s="10"/>
      <c r="E329" s="10"/>
      <c r="F329" s="84"/>
      <c r="G329" s="84"/>
      <c r="H329" s="84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2.75" customHeight="1">
      <c r="A330" s="10"/>
      <c r="B330" s="10"/>
      <c r="C330" s="10"/>
      <c r="D330" s="10"/>
      <c r="E330" s="10"/>
      <c r="F330" s="84"/>
      <c r="G330" s="84"/>
      <c r="H330" s="84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2.75" customHeight="1">
      <c r="A331" s="10"/>
      <c r="B331" s="10"/>
      <c r="C331" s="10"/>
      <c r="D331" s="10"/>
      <c r="E331" s="10"/>
      <c r="F331" s="84"/>
      <c r="G331" s="84"/>
      <c r="H331" s="84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2.75" customHeight="1">
      <c r="A332" s="10"/>
      <c r="B332" s="10"/>
      <c r="C332" s="10"/>
      <c r="D332" s="10"/>
      <c r="E332" s="10"/>
      <c r="F332" s="84"/>
      <c r="G332" s="84"/>
      <c r="H332" s="84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2.75" customHeight="1">
      <c r="A333" s="10"/>
      <c r="B333" s="10"/>
      <c r="C333" s="10"/>
      <c r="D333" s="10"/>
      <c r="E333" s="10"/>
      <c r="F333" s="84"/>
      <c r="G333" s="84"/>
      <c r="H333" s="84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2.75" customHeight="1">
      <c r="A334" s="10"/>
      <c r="B334" s="10"/>
      <c r="C334" s="10"/>
      <c r="D334" s="10"/>
      <c r="E334" s="10"/>
      <c r="F334" s="84"/>
      <c r="G334" s="84"/>
      <c r="H334" s="84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2.75" customHeight="1">
      <c r="A335" s="10"/>
      <c r="B335" s="10"/>
      <c r="C335" s="10"/>
      <c r="D335" s="10"/>
      <c r="E335" s="10"/>
      <c r="F335" s="84"/>
      <c r="G335" s="84"/>
      <c r="H335" s="84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2.75" customHeight="1">
      <c r="A336" s="10"/>
      <c r="B336" s="10"/>
      <c r="C336" s="10"/>
      <c r="D336" s="10"/>
      <c r="E336" s="10"/>
      <c r="F336" s="84"/>
      <c r="G336" s="84"/>
      <c r="H336" s="84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2.75" customHeight="1">
      <c r="A337" s="10"/>
      <c r="B337" s="10"/>
      <c r="C337" s="10"/>
      <c r="D337" s="10"/>
      <c r="E337" s="10"/>
      <c r="F337" s="84"/>
      <c r="G337" s="84"/>
      <c r="H337" s="84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2.75" customHeight="1">
      <c r="A338" s="10"/>
      <c r="B338" s="10"/>
      <c r="C338" s="10"/>
      <c r="D338" s="10"/>
      <c r="E338" s="10"/>
      <c r="F338" s="84"/>
      <c r="G338" s="84"/>
      <c r="H338" s="84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2.75" customHeight="1">
      <c r="A339" s="10"/>
      <c r="B339" s="10"/>
      <c r="C339" s="10"/>
      <c r="D339" s="10"/>
      <c r="E339" s="10"/>
      <c r="F339" s="84"/>
      <c r="G339" s="84"/>
      <c r="H339" s="84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2.75" customHeight="1">
      <c r="A340" s="10"/>
      <c r="B340" s="10"/>
      <c r="C340" s="10"/>
      <c r="D340" s="10"/>
      <c r="E340" s="10"/>
      <c r="F340" s="84"/>
      <c r="G340" s="84"/>
      <c r="H340" s="84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2.75" customHeight="1">
      <c r="A341" s="10"/>
      <c r="B341" s="10"/>
      <c r="C341" s="10"/>
      <c r="D341" s="10"/>
      <c r="E341" s="10"/>
      <c r="F341" s="84"/>
      <c r="G341" s="84"/>
      <c r="H341" s="84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2.75" customHeight="1">
      <c r="A342" s="10"/>
      <c r="B342" s="10"/>
      <c r="C342" s="10"/>
      <c r="D342" s="10"/>
      <c r="E342" s="10"/>
      <c r="F342" s="84"/>
      <c r="G342" s="84"/>
      <c r="H342" s="84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2.75" customHeight="1">
      <c r="A343" s="10"/>
      <c r="B343" s="10"/>
      <c r="C343" s="10"/>
      <c r="D343" s="10"/>
      <c r="E343" s="10"/>
      <c r="F343" s="84"/>
      <c r="G343" s="84"/>
      <c r="H343" s="84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2.75" customHeight="1">
      <c r="A344" s="10"/>
      <c r="B344" s="10"/>
      <c r="C344" s="10"/>
      <c r="D344" s="10"/>
      <c r="E344" s="10"/>
      <c r="F344" s="84"/>
      <c r="G344" s="84"/>
      <c r="H344" s="84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2.75" customHeight="1">
      <c r="A345" s="10"/>
      <c r="B345" s="10"/>
      <c r="C345" s="10"/>
      <c r="D345" s="10"/>
      <c r="E345" s="10"/>
      <c r="F345" s="84"/>
      <c r="G345" s="84"/>
      <c r="H345" s="84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2.75" customHeight="1">
      <c r="A346" s="10"/>
      <c r="B346" s="10"/>
      <c r="C346" s="10"/>
      <c r="D346" s="10"/>
      <c r="E346" s="10"/>
      <c r="F346" s="84"/>
      <c r="G346" s="84"/>
      <c r="H346" s="84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2.75" customHeight="1">
      <c r="A347" s="10"/>
      <c r="B347" s="10"/>
      <c r="C347" s="10"/>
      <c r="D347" s="10"/>
      <c r="E347" s="10"/>
      <c r="F347" s="84"/>
      <c r="G347" s="84"/>
      <c r="H347" s="84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2.75" customHeight="1">
      <c r="A348" s="10"/>
      <c r="B348" s="10"/>
      <c r="C348" s="10"/>
      <c r="D348" s="10"/>
      <c r="E348" s="10"/>
      <c r="F348" s="84"/>
      <c r="G348" s="84"/>
      <c r="H348" s="84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2.75" customHeight="1">
      <c r="A349" s="10"/>
      <c r="B349" s="10"/>
      <c r="C349" s="10"/>
      <c r="D349" s="10"/>
      <c r="E349" s="10"/>
      <c r="F349" s="84"/>
      <c r="G349" s="84"/>
      <c r="H349" s="84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2.75" customHeight="1">
      <c r="A350" s="10"/>
      <c r="B350" s="10"/>
      <c r="C350" s="10"/>
      <c r="D350" s="10"/>
      <c r="E350" s="10"/>
      <c r="F350" s="84"/>
      <c r="G350" s="84"/>
      <c r="H350" s="84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2.75" customHeight="1">
      <c r="A351" s="10"/>
      <c r="B351" s="10"/>
      <c r="C351" s="10"/>
      <c r="D351" s="10"/>
      <c r="E351" s="10"/>
      <c r="F351" s="84"/>
      <c r="G351" s="84"/>
      <c r="H351" s="84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2.75" customHeight="1">
      <c r="A352" s="10"/>
      <c r="B352" s="10"/>
      <c r="C352" s="10"/>
      <c r="D352" s="10"/>
      <c r="E352" s="10"/>
      <c r="F352" s="84"/>
      <c r="G352" s="84"/>
      <c r="H352" s="84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2.75" customHeight="1">
      <c r="A353" s="10"/>
      <c r="B353" s="10"/>
      <c r="C353" s="10"/>
      <c r="D353" s="10"/>
      <c r="E353" s="10"/>
      <c r="F353" s="84"/>
      <c r="G353" s="84"/>
      <c r="H353" s="84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2.75" customHeight="1">
      <c r="A354" s="10"/>
      <c r="B354" s="10"/>
      <c r="C354" s="10"/>
      <c r="D354" s="10"/>
      <c r="E354" s="10"/>
      <c r="F354" s="84"/>
      <c r="G354" s="84"/>
      <c r="H354" s="84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2.75" customHeight="1">
      <c r="A355" s="10"/>
      <c r="B355" s="10"/>
      <c r="C355" s="10"/>
      <c r="D355" s="10"/>
      <c r="E355" s="10"/>
      <c r="F355" s="84"/>
      <c r="G355" s="84"/>
      <c r="H355" s="84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2.75" customHeight="1">
      <c r="A356" s="10"/>
      <c r="B356" s="10"/>
      <c r="C356" s="10"/>
      <c r="D356" s="10"/>
      <c r="E356" s="10"/>
      <c r="F356" s="84"/>
      <c r="G356" s="84"/>
      <c r="H356" s="84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2.75" customHeight="1">
      <c r="A357" s="10"/>
      <c r="B357" s="10"/>
      <c r="C357" s="10"/>
      <c r="D357" s="10"/>
      <c r="E357" s="10"/>
      <c r="F357" s="84"/>
      <c r="G357" s="84"/>
      <c r="H357" s="84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2.75" customHeight="1">
      <c r="A358" s="10"/>
      <c r="B358" s="10"/>
      <c r="C358" s="10"/>
      <c r="D358" s="10"/>
      <c r="E358" s="10"/>
      <c r="F358" s="84"/>
      <c r="G358" s="84"/>
      <c r="H358" s="84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2.75" customHeight="1">
      <c r="A359" s="10"/>
      <c r="B359" s="10"/>
      <c r="C359" s="10"/>
      <c r="D359" s="10"/>
      <c r="E359" s="10"/>
      <c r="F359" s="84"/>
      <c r="G359" s="84"/>
      <c r="H359" s="84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2.75" customHeight="1">
      <c r="A360" s="10"/>
      <c r="B360" s="10"/>
      <c r="C360" s="10"/>
      <c r="D360" s="10"/>
      <c r="E360" s="10"/>
      <c r="F360" s="84"/>
      <c r="G360" s="84"/>
      <c r="H360" s="84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2.75" customHeight="1">
      <c r="A361" s="10"/>
      <c r="B361" s="10"/>
      <c r="C361" s="10"/>
      <c r="D361" s="10"/>
      <c r="E361" s="10"/>
      <c r="F361" s="84"/>
      <c r="G361" s="84"/>
      <c r="H361" s="84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2.75" customHeight="1">
      <c r="A362" s="10"/>
      <c r="B362" s="10"/>
      <c r="C362" s="10"/>
      <c r="D362" s="10"/>
      <c r="E362" s="10"/>
      <c r="F362" s="84"/>
      <c r="G362" s="84"/>
      <c r="H362" s="84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2.75" customHeight="1">
      <c r="A363" s="10"/>
      <c r="B363" s="10"/>
      <c r="C363" s="10"/>
      <c r="D363" s="10"/>
      <c r="E363" s="10"/>
      <c r="F363" s="84"/>
      <c r="G363" s="84"/>
      <c r="H363" s="84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2.75" customHeight="1">
      <c r="A364" s="10"/>
      <c r="B364" s="10"/>
      <c r="C364" s="10"/>
      <c r="D364" s="10"/>
      <c r="E364" s="10"/>
      <c r="F364" s="84"/>
      <c r="G364" s="84"/>
      <c r="H364" s="84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2.75" customHeight="1">
      <c r="A365" s="10"/>
      <c r="B365" s="10"/>
      <c r="C365" s="10"/>
      <c r="D365" s="10"/>
      <c r="E365" s="10"/>
      <c r="F365" s="84"/>
      <c r="G365" s="84"/>
      <c r="H365" s="84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2.75" customHeight="1">
      <c r="A366" s="10"/>
      <c r="B366" s="10"/>
      <c r="C366" s="10"/>
      <c r="D366" s="10"/>
      <c r="E366" s="10"/>
      <c r="F366" s="84"/>
      <c r="G366" s="84"/>
      <c r="H366" s="84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2.75" customHeight="1">
      <c r="A367" s="10"/>
      <c r="B367" s="10"/>
      <c r="C367" s="10"/>
      <c r="D367" s="10"/>
      <c r="E367" s="10"/>
      <c r="F367" s="84"/>
      <c r="G367" s="84"/>
      <c r="H367" s="84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2.75" customHeight="1">
      <c r="A368" s="10"/>
      <c r="B368" s="10"/>
      <c r="C368" s="10"/>
      <c r="D368" s="10"/>
      <c r="E368" s="10"/>
      <c r="F368" s="84"/>
      <c r="G368" s="84"/>
      <c r="H368" s="84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2.75" customHeight="1">
      <c r="A369" s="10"/>
      <c r="B369" s="10"/>
      <c r="C369" s="10"/>
      <c r="D369" s="10"/>
      <c r="E369" s="10"/>
      <c r="F369" s="84"/>
      <c r="G369" s="84"/>
      <c r="H369" s="84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2.75" customHeight="1">
      <c r="A370" s="10"/>
      <c r="B370" s="10"/>
      <c r="C370" s="10"/>
      <c r="D370" s="10"/>
      <c r="E370" s="10"/>
      <c r="F370" s="84"/>
      <c r="G370" s="84"/>
      <c r="H370" s="84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2.75" customHeight="1">
      <c r="A371" s="10"/>
      <c r="B371" s="10"/>
      <c r="C371" s="10"/>
      <c r="D371" s="10"/>
      <c r="E371" s="10"/>
      <c r="F371" s="84"/>
      <c r="G371" s="84"/>
      <c r="H371" s="84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2.75" customHeight="1">
      <c r="A372" s="10"/>
      <c r="B372" s="10"/>
      <c r="C372" s="10"/>
      <c r="D372" s="10"/>
      <c r="E372" s="10"/>
      <c r="F372" s="84"/>
      <c r="G372" s="84"/>
      <c r="H372" s="84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2.75" customHeight="1">
      <c r="A373" s="10"/>
      <c r="B373" s="10"/>
      <c r="C373" s="10"/>
      <c r="D373" s="10"/>
      <c r="E373" s="10"/>
      <c r="F373" s="84"/>
      <c r="G373" s="84"/>
      <c r="H373" s="84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2.75" customHeight="1">
      <c r="A374" s="10"/>
      <c r="B374" s="10"/>
      <c r="C374" s="10"/>
      <c r="D374" s="10"/>
      <c r="E374" s="10"/>
      <c r="F374" s="84"/>
      <c r="G374" s="84"/>
      <c r="H374" s="84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2.75" customHeight="1">
      <c r="A375" s="10"/>
      <c r="B375" s="10"/>
      <c r="C375" s="10"/>
      <c r="D375" s="10"/>
      <c r="E375" s="10"/>
      <c r="F375" s="84"/>
      <c r="G375" s="84"/>
      <c r="H375" s="84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2.75" customHeight="1">
      <c r="A376" s="10"/>
      <c r="B376" s="10"/>
      <c r="C376" s="10"/>
      <c r="D376" s="10"/>
      <c r="E376" s="10"/>
      <c r="F376" s="84"/>
      <c r="G376" s="84"/>
      <c r="H376" s="84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2.75" customHeight="1">
      <c r="A377" s="10"/>
      <c r="B377" s="10"/>
      <c r="C377" s="10"/>
      <c r="D377" s="10"/>
      <c r="E377" s="10"/>
      <c r="F377" s="84"/>
      <c r="G377" s="84"/>
      <c r="H377" s="84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2.75" customHeight="1">
      <c r="A378" s="10"/>
      <c r="B378" s="10"/>
      <c r="C378" s="10"/>
      <c r="D378" s="10"/>
      <c r="E378" s="10"/>
      <c r="F378" s="84"/>
      <c r="G378" s="84"/>
      <c r="H378" s="84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2.75" customHeight="1">
      <c r="A379" s="10"/>
      <c r="B379" s="10"/>
      <c r="C379" s="10"/>
      <c r="D379" s="10"/>
      <c r="E379" s="10"/>
      <c r="F379" s="84"/>
      <c r="G379" s="84"/>
      <c r="H379" s="84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2.75" customHeight="1">
      <c r="A380" s="10"/>
      <c r="B380" s="10"/>
      <c r="C380" s="10"/>
      <c r="D380" s="10"/>
      <c r="E380" s="10"/>
      <c r="F380" s="84"/>
      <c r="G380" s="84"/>
      <c r="H380" s="84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2.75" customHeight="1">
      <c r="A381" s="10"/>
      <c r="B381" s="10"/>
      <c r="C381" s="10"/>
      <c r="D381" s="10"/>
      <c r="E381" s="10"/>
      <c r="F381" s="84"/>
      <c r="G381" s="84"/>
      <c r="H381" s="84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2.75" customHeight="1">
      <c r="A382" s="10"/>
      <c r="B382" s="10"/>
      <c r="C382" s="10"/>
      <c r="D382" s="10"/>
      <c r="E382" s="10"/>
      <c r="F382" s="84"/>
      <c r="G382" s="84"/>
      <c r="H382" s="84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2.75" customHeight="1">
      <c r="A383" s="10"/>
      <c r="B383" s="10"/>
      <c r="C383" s="10"/>
      <c r="D383" s="10"/>
      <c r="E383" s="10"/>
      <c r="F383" s="84"/>
      <c r="G383" s="84"/>
      <c r="H383" s="84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2.75" customHeight="1">
      <c r="A384" s="10"/>
      <c r="B384" s="10"/>
      <c r="C384" s="10"/>
      <c r="D384" s="10"/>
      <c r="E384" s="10"/>
      <c r="F384" s="84"/>
      <c r="G384" s="84"/>
      <c r="H384" s="84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2.75" customHeight="1">
      <c r="A385" s="10"/>
      <c r="B385" s="10"/>
      <c r="C385" s="10"/>
      <c r="D385" s="10"/>
      <c r="E385" s="10"/>
      <c r="F385" s="84"/>
      <c r="G385" s="84"/>
      <c r="H385" s="84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2.75" customHeight="1">
      <c r="A386" s="10"/>
      <c r="B386" s="10"/>
      <c r="C386" s="10"/>
      <c r="D386" s="10"/>
      <c r="E386" s="10"/>
      <c r="F386" s="84"/>
      <c r="G386" s="84"/>
      <c r="H386" s="84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2.75" customHeight="1">
      <c r="A387" s="10"/>
      <c r="B387" s="10"/>
      <c r="C387" s="10"/>
      <c r="D387" s="10"/>
      <c r="E387" s="10"/>
      <c r="F387" s="84"/>
      <c r="G387" s="84"/>
      <c r="H387" s="84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2.75" customHeight="1">
      <c r="A388" s="10"/>
      <c r="B388" s="10"/>
      <c r="C388" s="10"/>
      <c r="D388" s="10"/>
      <c r="E388" s="10"/>
      <c r="F388" s="84"/>
      <c r="G388" s="84"/>
      <c r="H388" s="84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2.75" customHeight="1">
      <c r="A389" s="10"/>
      <c r="B389" s="10"/>
      <c r="C389" s="10"/>
      <c r="D389" s="10"/>
      <c r="E389" s="10"/>
      <c r="F389" s="84"/>
      <c r="G389" s="84"/>
      <c r="H389" s="84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2.75" customHeight="1">
      <c r="A390" s="10"/>
      <c r="B390" s="10"/>
      <c r="C390" s="10"/>
      <c r="D390" s="10"/>
      <c r="E390" s="10"/>
      <c r="F390" s="84"/>
      <c r="G390" s="84"/>
      <c r="H390" s="84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2.75" customHeight="1">
      <c r="A391" s="10"/>
      <c r="B391" s="10"/>
      <c r="C391" s="10"/>
      <c r="D391" s="10"/>
      <c r="E391" s="10"/>
      <c r="F391" s="84"/>
      <c r="G391" s="84"/>
      <c r="H391" s="84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2.75" customHeight="1">
      <c r="A392" s="10"/>
      <c r="B392" s="10"/>
      <c r="C392" s="10"/>
      <c r="D392" s="10"/>
      <c r="E392" s="10"/>
      <c r="F392" s="84"/>
      <c r="G392" s="84"/>
      <c r="H392" s="84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2.75" customHeight="1">
      <c r="A393" s="10"/>
      <c r="B393" s="10"/>
      <c r="C393" s="10"/>
      <c r="D393" s="10"/>
      <c r="E393" s="10"/>
      <c r="F393" s="84"/>
      <c r="G393" s="84"/>
      <c r="H393" s="84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2.75" customHeight="1">
      <c r="A394" s="10"/>
      <c r="B394" s="10"/>
      <c r="C394" s="10"/>
      <c r="D394" s="10"/>
      <c r="E394" s="10"/>
      <c r="F394" s="84"/>
      <c r="G394" s="84"/>
      <c r="H394" s="84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2.75" customHeight="1">
      <c r="A395" s="10"/>
      <c r="B395" s="10"/>
      <c r="C395" s="10"/>
      <c r="D395" s="10"/>
      <c r="E395" s="10"/>
      <c r="F395" s="84"/>
      <c r="G395" s="84"/>
      <c r="H395" s="84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2.75" customHeight="1">
      <c r="A396" s="10"/>
      <c r="B396" s="10"/>
      <c r="C396" s="10"/>
      <c r="D396" s="10"/>
      <c r="E396" s="10"/>
      <c r="F396" s="84"/>
      <c r="G396" s="84"/>
      <c r="H396" s="84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2.75" customHeight="1">
      <c r="A397" s="10"/>
      <c r="B397" s="10"/>
      <c r="C397" s="10"/>
      <c r="D397" s="10"/>
      <c r="E397" s="10"/>
      <c r="F397" s="84"/>
      <c r="G397" s="84"/>
      <c r="H397" s="84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2.75" customHeight="1">
      <c r="A398" s="10"/>
      <c r="B398" s="10"/>
      <c r="C398" s="10"/>
      <c r="D398" s="10"/>
      <c r="E398" s="10"/>
      <c r="F398" s="84"/>
      <c r="G398" s="84"/>
      <c r="H398" s="84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2.75" customHeight="1">
      <c r="A399" s="10"/>
      <c r="B399" s="10"/>
      <c r="C399" s="10"/>
      <c r="D399" s="10"/>
      <c r="E399" s="10"/>
      <c r="F399" s="84"/>
      <c r="G399" s="84"/>
      <c r="H399" s="84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2.75" customHeight="1">
      <c r="A400" s="10"/>
      <c r="B400" s="10"/>
      <c r="C400" s="10"/>
      <c r="D400" s="10"/>
      <c r="E400" s="10"/>
      <c r="F400" s="84"/>
      <c r="G400" s="84"/>
      <c r="H400" s="84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2.75" customHeight="1">
      <c r="A401" s="10"/>
      <c r="B401" s="10"/>
      <c r="C401" s="10"/>
      <c r="D401" s="10"/>
      <c r="E401" s="10"/>
      <c r="F401" s="84"/>
      <c r="G401" s="84"/>
      <c r="H401" s="84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2.75" customHeight="1">
      <c r="A402" s="10"/>
      <c r="B402" s="10"/>
      <c r="C402" s="10"/>
      <c r="D402" s="10"/>
      <c r="E402" s="10"/>
      <c r="F402" s="84"/>
      <c r="G402" s="84"/>
      <c r="H402" s="84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2.75" customHeight="1">
      <c r="A403" s="10"/>
      <c r="B403" s="10"/>
      <c r="C403" s="10"/>
      <c r="D403" s="10"/>
      <c r="E403" s="10"/>
      <c r="F403" s="84"/>
      <c r="G403" s="84"/>
      <c r="H403" s="84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2.75" customHeight="1">
      <c r="A404" s="10"/>
      <c r="B404" s="10"/>
      <c r="C404" s="10"/>
      <c r="D404" s="10"/>
      <c r="E404" s="10"/>
      <c r="F404" s="84"/>
      <c r="G404" s="84"/>
      <c r="H404" s="84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2.75" customHeight="1">
      <c r="A405" s="10"/>
      <c r="B405" s="10"/>
      <c r="C405" s="10"/>
      <c r="D405" s="10"/>
      <c r="E405" s="10"/>
      <c r="F405" s="84"/>
      <c r="G405" s="84"/>
      <c r="H405" s="84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2.75" customHeight="1">
      <c r="A406" s="10"/>
      <c r="B406" s="10"/>
      <c r="C406" s="10"/>
      <c r="D406" s="10"/>
      <c r="E406" s="10"/>
      <c r="F406" s="84"/>
      <c r="G406" s="84"/>
      <c r="H406" s="84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2.75" customHeight="1">
      <c r="A407" s="10"/>
      <c r="B407" s="10"/>
      <c r="C407" s="10"/>
      <c r="D407" s="10"/>
      <c r="E407" s="10"/>
      <c r="F407" s="84"/>
      <c r="G407" s="84"/>
      <c r="H407" s="84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2.75" customHeight="1">
      <c r="A408" s="10"/>
      <c r="B408" s="10"/>
      <c r="C408" s="10"/>
      <c r="D408" s="10"/>
      <c r="E408" s="10"/>
      <c r="F408" s="84"/>
      <c r="G408" s="84"/>
      <c r="H408" s="84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2.75" customHeight="1">
      <c r="A409" s="10"/>
      <c r="B409" s="10"/>
      <c r="C409" s="10"/>
      <c r="D409" s="10"/>
      <c r="E409" s="10"/>
      <c r="F409" s="84"/>
      <c r="G409" s="84"/>
      <c r="H409" s="84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2.75" customHeight="1">
      <c r="A410" s="10"/>
      <c r="B410" s="10"/>
      <c r="C410" s="10"/>
      <c r="D410" s="10"/>
      <c r="E410" s="10"/>
      <c r="F410" s="84"/>
      <c r="G410" s="84"/>
      <c r="H410" s="84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2.75" customHeight="1">
      <c r="A411" s="10"/>
      <c r="B411" s="10"/>
      <c r="C411" s="10"/>
      <c r="D411" s="10"/>
      <c r="E411" s="10"/>
      <c r="F411" s="84"/>
      <c r="G411" s="84"/>
      <c r="H411" s="84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2.75" customHeight="1">
      <c r="A412" s="10"/>
      <c r="B412" s="10"/>
      <c r="C412" s="10"/>
      <c r="D412" s="10"/>
      <c r="E412" s="10"/>
      <c r="F412" s="84"/>
      <c r="G412" s="84"/>
      <c r="H412" s="84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2.75" customHeight="1">
      <c r="A413" s="10"/>
      <c r="B413" s="10"/>
      <c r="C413" s="10"/>
      <c r="D413" s="10"/>
      <c r="E413" s="10"/>
      <c r="F413" s="84"/>
      <c r="G413" s="84"/>
      <c r="H413" s="84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2.75" customHeight="1">
      <c r="A414" s="10"/>
      <c r="B414" s="10"/>
      <c r="C414" s="10"/>
      <c r="D414" s="10"/>
      <c r="E414" s="10"/>
      <c r="F414" s="84"/>
      <c r="G414" s="84"/>
      <c r="H414" s="84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2.75" customHeight="1">
      <c r="A415" s="10"/>
      <c r="B415" s="10"/>
      <c r="C415" s="10"/>
      <c r="D415" s="10"/>
      <c r="E415" s="10"/>
      <c r="F415" s="84"/>
      <c r="G415" s="84"/>
      <c r="H415" s="84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2.75" customHeight="1">
      <c r="A416" s="10"/>
      <c r="B416" s="10"/>
      <c r="C416" s="10"/>
      <c r="D416" s="10"/>
      <c r="E416" s="10"/>
      <c r="F416" s="84"/>
      <c r="G416" s="84"/>
      <c r="H416" s="84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2.75" customHeight="1">
      <c r="A417" s="10"/>
      <c r="B417" s="10"/>
      <c r="C417" s="10"/>
      <c r="D417" s="10"/>
      <c r="E417" s="10"/>
      <c r="F417" s="84"/>
      <c r="G417" s="84"/>
      <c r="H417" s="84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2.75" customHeight="1">
      <c r="A418" s="10"/>
      <c r="B418" s="10"/>
      <c r="C418" s="10"/>
      <c r="D418" s="10"/>
      <c r="E418" s="10"/>
      <c r="F418" s="84"/>
      <c r="G418" s="84"/>
      <c r="H418" s="84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2.75" customHeight="1">
      <c r="A419" s="10"/>
      <c r="B419" s="10"/>
      <c r="C419" s="10"/>
      <c r="D419" s="10"/>
      <c r="E419" s="10"/>
      <c r="F419" s="84"/>
      <c r="G419" s="84"/>
      <c r="H419" s="84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2.75" customHeight="1">
      <c r="A420" s="10"/>
      <c r="B420" s="10"/>
      <c r="C420" s="10"/>
      <c r="D420" s="10"/>
      <c r="E420" s="10"/>
      <c r="F420" s="84"/>
      <c r="G420" s="84"/>
      <c r="H420" s="84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2.75" customHeight="1">
      <c r="A421" s="10"/>
      <c r="B421" s="10"/>
      <c r="C421" s="10"/>
      <c r="D421" s="10"/>
      <c r="E421" s="10"/>
      <c r="F421" s="84"/>
      <c r="G421" s="84"/>
      <c r="H421" s="84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2.75" customHeight="1">
      <c r="A422" s="10"/>
      <c r="B422" s="10"/>
      <c r="C422" s="10"/>
      <c r="D422" s="10"/>
      <c r="E422" s="10"/>
      <c r="F422" s="84"/>
      <c r="G422" s="84"/>
      <c r="H422" s="84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2.75" customHeight="1">
      <c r="A423" s="10"/>
      <c r="B423" s="10"/>
      <c r="C423" s="10"/>
      <c r="D423" s="10"/>
      <c r="E423" s="10"/>
      <c r="F423" s="84"/>
      <c r="G423" s="84"/>
      <c r="H423" s="84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2.75" customHeight="1">
      <c r="A424" s="10"/>
      <c r="B424" s="10"/>
      <c r="C424" s="10"/>
      <c r="D424" s="10"/>
      <c r="E424" s="10"/>
      <c r="F424" s="84"/>
      <c r="G424" s="84"/>
      <c r="H424" s="84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2.75" customHeight="1">
      <c r="A425" s="10"/>
      <c r="B425" s="10"/>
      <c r="C425" s="10"/>
      <c r="D425" s="10"/>
      <c r="E425" s="10"/>
      <c r="F425" s="84"/>
      <c r="G425" s="84"/>
      <c r="H425" s="84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2.75" customHeight="1">
      <c r="A426" s="10"/>
      <c r="B426" s="10"/>
      <c r="C426" s="10"/>
      <c r="D426" s="10"/>
      <c r="E426" s="10"/>
      <c r="F426" s="84"/>
      <c r="G426" s="84"/>
      <c r="H426" s="84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2.75" customHeight="1">
      <c r="A427" s="10"/>
      <c r="B427" s="10"/>
      <c r="C427" s="10"/>
      <c r="D427" s="10"/>
      <c r="E427" s="10"/>
      <c r="F427" s="84"/>
      <c r="G427" s="84"/>
      <c r="H427" s="84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2.75" customHeight="1">
      <c r="A428" s="10"/>
      <c r="B428" s="10"/>
      <c r="C428" s="10"/>
      <c r="D428" s="10"/>
      <c r="E428" s="10"/>
      <c r="F428" s="84"/>
      <c r="G428" s="84"/>
      <c r="H428" s="84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2.75" customHeight="1">
      <c r="A429" s="10"/>
      <c r="B429" s="10"/>
      <c r="C429" s="10"/>
      <c r="D429" s="10"/>
      <c r="E429" s="10"/>
      <c r="F429" s="84"/>
      <c r="G429" s="84"/>
      <c r="H429" s="84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2.75" customHeight="1">
      <c r="A430" s="10"/>
      <c r="B430" s="10"/>
      <c r="C430" s="10"/>
      <c r="D430" s="10"/>
      <c r="E430" s="10"/>
      <c r="F430" s="84"/>
      <c r="G430" s="84"/>
      <c r="H430" s="84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2.75" customHeight="1">
      <c r="A431" s="10"/>
      <c r="B431" s="10"/>
      <c r="C431" s="10"/>
      <c r="D431" s="10"/>
      <c r="E431" s="10"/>
      <c r="F431" s="84"/>
      <c r="G431" s="84"/>
      <c r="H431" s="84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2.75" customHeight="1">
      <c r="A432" s="10"/>
      <c r="B432" s="10"/>
      <c r="C432" s="10"/>
      <c r="D432" s="10"/>
      <c r="E432" s="10"/>
      <c r="F432" s="84"/>
      <c r="G432" s="84"/>
      <c r="H432" s="84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2.75" customHeight="1">
      <c r="A433" s="10"/>
      <c r="B433" s="10"/>
      <c r="C433" s="10"/>
      <c r="D433" s="10"/>
      <c r="E433" s="10"/>
      <c r="F433" s="84"/>
      <c r="G433" s="84"/>
      <c r="H433" s="84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2.75" customHeight="1">
      <c r="A434" s="10"/>
      <c r="B434" s="10"/>
      <c r="C434" s="10"/>
      <c r="D434" s="10"/>
      <c r="E434" s="10"/>
      <c r="F434" s="84"/>
      <c r="G434" s="84"/>
      <c r="H434" s="84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2.75" customHeight="1">
      <c r="A435" s="10"/>
      <c r="B435" s="10"/>
      <c r="C435" s="10"/>
      <c r="D435" s="10"/>
      <c r="E435" s="10"/>
      <c r="F435" s="84"/>
      <c r="G435" s="84"/>
      <c r="H435" s="84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2.75" customHeight="1">
      <c r="A436" s="10"/>
      <c r="B436" s="10"/>
      <c r="C436" s="10"/>
      <c r="D436" s="10"/>
      <c r="E436" s="10"/>
      <c r="F436" s="84"/>
      <c r="G436" s="84"/>
      <c r="H436" s="84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2.75" customHeight="1">
      <c r="A437" s="10"/>
      <c r="B437" s="10"/>
      <c r="C437" s="10"/>
      <c r="D437" s="10"/>
      <c r="E437" s="10"/>
      <c r="F437" s="84"/>
      <c r="G437" s="84"/>
      <c r="H437" s="84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2.75" customHeight="1">
      <c r="A438" s="10"/>
      <c r="B438" s="10"/>
      <c r="C438" s="10"/>
      <c r="D438" s="10"/>
      <c r="E438" s="10"/>
      <c r="F438" s="84"/>
      <c r="G438" s="84"/>
      <c r="H438" s="84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2.75" customHeight="1">
      <c r="A439" s="10"/>
      <c r="B439" s="10"/>
      <c r="C439" s="10"/>
      <c r="D439" s="10"/>
      <c r="E439" s="10"/>
      <c r="F439" s="84"/>
      <c r="G439" s="84"/>
      <c r="H439" s="84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2.75" customHeight="1">
      <c r="A440" s="10"/>
      <c r="B440" s="10"/>
      <c r="C440" s="10"/>
      <c r="D440" s="10"/>
      <c r="E440" s="10"/>
      <c r="F440" s="84"/>
      <c r="G440" s="84"/>
      <c r="H440" s="84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2.75" customHeight="1">
      <c r="A441" s="10"/>
      <c r="B441" s="10"/>
      <c r="C441" s="10"/>
      <c r="D441" s="10"/>
      <c r="E441" s="10"/>
      <c r="F441" s="84"/>
      <c r="G441" s="84"/>
      <c r="H441" s="84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2.75" customHeight="1">
      <c r="A442" s="10"/>
      <c r="B442" s="10"/>
      <c r="C442" s="10"/>
      <c r="D442" s="10"/>
      <c r="E442" s="10"/>
      <c r="F442" s="84"/>
      <c r="G442" s="84"/>
      <c r="H442" s="84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2.75" customHeight="1">
      <c r="A443" s="10"/>
      <c r="B443" s="10"/>
      <c r="C443" s="10"/>
      <c r="D443" s="10"/>
      <c r="E443" s="10"/>
      <c r="F443" s="84"/>
      <c r="G443" s="84"/>
      <c r="H443" s="84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2.75" customHeight="1">
      <c r="A444" s="10"/>
      <c r="B444" s="10"/>
      <c r="C444" s="10"/>
      <c r="D444" s="10"/>
      <c r="E444" s="10"/>
      <c r="F444" s="84"/>
      <c r="G444" s="84"/>
      <c r="H444" s="84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2.75" customHeight="1">
      <c r="A445" s="10"/>
      <c r="B445" s="10"/>
      <c r="C445" s="10"/>
      <c r="D445" s="10"/>
      <c r="E445" s="10"/>
      <c r="F445" s="84"/>
      <c r="G445" s="84"/>
      <c r="H445" s="84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2.75" customHeight="1">
      <c r="A446" s="10"/>
      <c r="B446" s="10"/>
      <c r="C446" s="10"/>
      <c r="D446" s="10"/>
      <c r="E446" s="10"/>
      <c r="F446" s="84"/>
      <c r="G446" s="84"/>
      <c r="H446" s="84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2.75" customHeight="1">
      <c r="A447" s="10"/>
      <c r="B447" s="10"/>
      <c r="C447" s="10"/>
      <c r="D447" s="10"/>
      <c r="E447" s="10"/>
      <c r="F447" s="84"/>
      <c r="G447" s="84"/>
      <c r="H447" s="84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2.75" customHeight="1">
      <c r="A448" s="10"/>
      <c r="B448" s="10"/>
      <c r="C448" s="10"/>
      <c r="D448" s="10"/>
      <c r="E448" s="10"/>
      <c r="F448" s="84"/>
      <c r="G448" s="84"/>
      <c r="H448" s="84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2.75" customHeight="1">
      <c r="A449" s="10"/>
      <c r="B449" s="10"/>
      <c r="C449" s="10"/>
      <c r="D449" s="10"/>
      <c r="E449" s="10"/>
      <c r="F449" s="84"/>
      <c r="G449" s="84"/>
      <c r="H449" s="84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2.75" customHeight="1">
      <c r="A450" s="10"/>
      <c r="B450" s="10"/>
      <c r="C450" s="10"/>
      <c r="D450" s="10"/>
      <c r="E450" s="10"/>
      <c r="F450" s="84"/>
      <c r="G450" s="84"/>
      <c r="H450" s="84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2.75" customHeight="1">
      <c r="A451" s="10"/>
      <c r="B451" s="10"/>
      <c r="C451" s="10"/>
      <c r="D451" s="10"/>
      <c r="E451" s="10"/>
      <c r="F451" s="84"/>
      <c r="G451" s="84"/>
      <c r="H451" s="84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2.75" customHeight="1">
      <c r="A452" s="10"/>
      <c r="B452" s="10"/>
      <c r="C452" s="10"/>
      <c r="D452" s="10"/>
      <c r="E452" s="10"/>
      <c r="F452" s="84"/>
      <c r="G452" s="84"/>
      <c r="H452" s="84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2.75" customHeight="1">
      <c r="A453" s="10"/>
      <c r="B453" s="10"/>
      <c r="C453" s="10"/>
      <c r="D453" s="10"/>
      <c r="E453" s="10"/>
      <c r="F453" s="84"/>
      <c r="G453" s="84"/>
      <c r="H453" s="84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2.75" customHeight="1">
      <c r="A454" s="10"/>
      <c r="B454" s="10"/>
      <c r="C454" s="10"/>
      <c r="D454" s="10"/>
      <c r="E454" s="10"/>
      <c r="F454" s="84"/>
      <c r="G454" s="84"/>
      <c r="H454" s="84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2.75" customHeight="1">
      <c r="A455" s="10"/>
      <c r="B455" s="10"/>
      <c r="C455" s="10"/>
      <c r="D455" s="10"/>
      <c r="E455" s="10"/>
      <c r="F455" s="84"/>
      <c r="G455" s="84"/>
      <c r="H455" s="84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2.75" customHeight="1">
      <c r="A456" s="10"/>
      <c r="B456" s="10"/>
      <c r="C456" s="10"/>
      <c r="D456" s="10"/>
      <c r="E456" s="10"/>
      <c r="F456" s="84"/>
      <c r="G456" s="84"/>
      <c r="H456" s="84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2.75" customHeight="1">
      <c r="A457" s="10"/>
      <c r="B457" s="10"/>
      <c r="C457" s="10"/>
      <c r="D457" s="10"/>
      <c r="E457" s="10"/>
      <c r="F457" s="84"/>
      <c r="G457" s="84"/>
      <c r="H457" s="84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2.75" customHeight="1">
      <c r="A458" s="10"/>
      <c r="B458" s="10"/>
      <c r="C458" s="10"/>
      <c r="D458" s="10"/>
      <c r="E458" s="10"/>
      <c r="F458" s="84"/>
      <c r="G458" s="84"/>
      <c r="H458" s="84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2.75" customHeight="1">
      <c r="A459" s="10"/>
      <c r="B459" s="10"/>
      <c r="C459" s="10"/>
      <c r="D459" s="10"/>
      <c r="E459" s="10"/>
      <c r="F459" s="84"/>
      <c r="G459" s="84"/>
      <c r="H459" s="84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2.75" customHeight="1">
      <c r="A460" s="10"/>
      <c r="B460" s="10"/>
      <c r="C460" s="10"/>
      <c r="D460" s="10"/>
      <c r="E460" s="10"/>
      <c r="F460" s="84"/>
      <c r="G460" s="84"/>
      <c r="H460" s="84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2.75" customHeight="1">
      <c r="A461" s="10"/>
      <c r="B461" s="10"/>
      <c r="C461" s="10"/>
      <c r="D461" s="10"/>
      <c r="E461" s="10"/>
      <c r="F461" s="84"/>
      <c r="G461" s="84"/>
      <c r="H461" s="84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2.75" customHeight="1">
      <c r="A462" s="10"/>
      <c r="B462" s="10"/>
      <c r="C462" s="10"/>
      <c r="D462" s="10"/>
      <c r="E462" s="10"/>
      <c r="F462" s="84"/>
      <c r="G462" s="84"/>
      <c r="H462" s="84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2.75" customHeight="1">
      <c r="A463" s="10"/>
      <c r="B463" s="10"/>
      <c r="C463" s="10"/>
      <c r="D463" s="10"/>
      <c r="E463" s="10"/>
      <c r="F463" s="84"/>
      <c r="G463" s="84"/>
      <c r="H463" s="84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2.75" customHeight="1">
      <c r="A464" s="10"/>
      <c r="B464" s="10"/>
      <c r="C464" s="10"/>
      <c r="D464" s="10"/>
      <c r="E464" s="10"/>
      <c r="F464" s="84"/>
      <c r="G464" s="84"/>
      <c r="H464" s="84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2.75" customHeight="1">
      <c r="A465" s="10"/>
      <c r="B465" s="10"/>
      <c r="C465" s="10"/>
      <c r="D465" s="10"/>
      <c r="E465" s="10"/>
      <c r="F465" s="84"/>
      <c r="G465" s="84"/>
      <c r="H465" s="84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2.75" customHeight="1">
      <c r="A466" s="10"/>
      <c r="B466" s="10"/>
      <c r="C466" s="10"/>
      <c r="D466" s="10"/>
      <c r="E466" s="10"/>
      <c r="F466" s="84"/>
      <c r="G466" s="84"/>
      <c r="H466" s="84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2.75" customHeight="1">
      <c r="A467" s="10"/>
      <c r="B467" s="10"/>
      <c r="C467" s="10"/>
      <c r="D467" s="10"/>
      <c r="E467" s="10"/>
      <c r="F467" s="84"/>
      <c r="G467" s="84"/>
      <c r="H467" s="84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2.75" customHeight="1">
      <c r="A468" s="10"/>
      <c r="B468" s="10"/>
      <c r="C468" s="10"/>
      <c r="D468" s="10"/>
      <c r="E468" s="10"/>
      <c r="F468" s="84"/>
      <c r="G468" s="84"/>
      <c r="H468" s="84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2.75" customHeight="1">
      <c r="A469" s="10"/>
      <c r="B469" s="10"/>
      <c r="C469" s="10"/>
      <c r="D469" s="10"/>
      <c r="E469" s="10"/>
      <c r="F469" s="84"/>
      <c r="G469" s="84"/>
      <c r="H469" s="84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2.75" customHeight="1">
      <c r="A470" s="10"/>
      <c r="B470" s="10"/>
      <c r="C470" s="10"/>
      <c r="D470" s="10"/>
      <c r="E470" s="10"/>
      <c r="F470" s="84"/>
      <c r="G470" s="84"/>
      <c r="H470" s="84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2.75" customHeight="1">
      <c r="A471" s="10"/>
      <c r="B471" s="10"/>
      <c r="C471" s="10"/>
      <c r="D471" s="10"/>
      <c r="E471" s="10"/>
      <c r="F471" s="84"/>
      <c r="G471" s="84"/>
      <c r="H471" s="84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2.75" customHeight="1">
      <c r="A472" s="10"/>
      <c r="B472" s="10"/>
      <c r="C472" s="10"/>
      <c r="D472" s="10"/>
      <c r="E472" s="10"/>
      <c r="F472" s="84"/>
      <c r="G472" s="84"/>
      <c r="H472" s="84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2.75" customHeight="1">
      <c r="A473" s="10"/>
      <c r="B473" s="10"/>
      <c r="C473" s="10"/>
      <c r="D473" s="10"/>
      <c r="E473" s="10"/>
      <c r="F473" s="84"/>
      <c r="G473" s="84"/>
      <c r="H473" s="84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2.75" customHeight="1">
      <c r="A474" s="10"/>
      <c r="B474" s="10"/>
      <c r="C474" s="10"/>
      <c r="D474" s="10"/>
      <c r="E474" s="10"/>
      <c r="F474" s="84"/>
      <c r="G474" s="84"/>
      <c r="H474" s="84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2.75" customHeight="1">
      <c r="A475" s="10"/>
      <c r="B475" s="10"/>
      <c r="C475" s="10"/>
      <c r="D475" s="10"/>
      <c r="E475" s="10"/>
      <c r="F475" s="84"/>
      <c r="G475" s="84"/>
      <c r="H475" s="84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2.75" customHeight="1">
      <c r="A476" s="10"/>
      <c r="B476" s="10"/>
      <c r="C476" s="10"/>
      <c r="D476" s="10"/>
      <c r="E476" s="10"/>
      <c r="F476" s="84"/>
      <c r="G476" s="84"/>
      <c r="H476" s="84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2.75" customHeight="1">
      <c r="A477" s="10"/>
      <c r="B477" s="10"/>
      <c r="C477" s="10"/>
      <c r="D477" s="10"/>
      <c r="E477" s="10"/>
      <c r="F477" s="84"/>
      <c r="G477" s="84"/>
      <c r="H477" s="84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2.75" customHeight="1">
      <c r="A478" s="10"/>
      <c r="B478" s="10"/>
      <c r="C478" s="10"/>
      <c r="D478" s="10"/>
      <c r="E478" s="10"/>
      <c r="F478" s="84"/>
      <c r="G478" s="84"/>
      <c r="H478" s="84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2.75" customHeight="1">
      <c r="A479" s="10"/>
      <c r="B479" s="10"/>
      <c r="C479" s="10"/>
      <c r="D479" s="10"/>
      <c r="E479" s="10"/>
      <c r="F479" s="84"/>
      <c r="G479" s="84"/>
      <c r="H479" s="84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2.75" customHeight="1">
      <c r="A480" s="10"/>
      <c r="B480" s="10"/>
      <c r="C480" s="10"/>
      <c r="D480" s="10"/>
      <c r="E480" s="10"/>
      <c r="F480" s="84"/>
      <c r="G480" s="84"/>
      <c r="H480" s="84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2.75" customHeight="1">
      <c r="A481" s="10"/>
      <c r="B481" s="10"/>
      <c r="C481" s="10"/>
      <c r="D481" s="10"/>
      <c r="E481" s="10"/>
      <c r="F481" s="84"/>
      <c r="G481" s="84"/>
      <c r="H481" s="84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2.75" customHeight="1">
      <c r="A482" s="10"/>
      <c r="B482" s="10"/>
      <c r="C482" s="10"/>
      <c r="D482" s="10"/>
      <c r="E482" s="10"/>
      <c r="F482" s="84"/>
      <c r="G482" s="84"/>
      <c r="H482" s="84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2.75" customHeight="1">
      <c r="A483" s="10"/>
      <c r="B483" s="10"/>
      <c r="C483" s="10"/>
      <c r="D483" s="10"/>
      <c r="E483" s="10"/>
      <c r="F483" s="84"/>
      <c r="G483" s="84"/>
      <c r="H483" s="84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2.75" customHeight="1">
      <c r="A484" s="10"/>
      <c r="B484" s="10"/>
      <c r="C484" s="10"/>
      <c r="D484" s="10"/>
      <c r="E484" s="10"/>
      <c r="F484" s="84"/>
      <c r="G484" s="84"/>
      <c r="H484" s="84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2.75" customHeight="1">
      <c r="A485" s="10"/>
      <c r="B485" s="10"/>
      <c r="C485" s="10"/>
      <c r="D485" s="10"/>
      <c r="E485" s="10"/>
      <c r="F485" s="84"/>
      <c r="G485" s="84"/>
      <c r="H485" s="84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2.75" customHeight="1">
      <c r="A486" s="10"/>
      <c r="B486" s="10"/>
      <c r="C486" s="10"/>
      <c r="D486" s="10"/>
      <c r="E486" s="10"/>
      <c r="F486" s="84"/>
      <c r="G486" s="84"/>
      <c r="H486" s="84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2.75" customHeight="1">
      <c r="A487" s="10"/>
      <c r="B487" s="10"/>
      <c r="C487" s="10"/>
      <c r="D487" s="10"/>
      <c r="E487" s="10"/>
      <c r="F487" s="84"/>
      <c r="G487" s="84"/>
      <c r="H487" s="84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2.75" customHeight="1">
      <c r="A488" s="10"/>
      <c r="B488" s="10"/>
      <c r="C488" s="10"/>
      <c r="D488" s="10"/>
      <c r="E488" s="10"/>
      <c r="F488" s="84"/>
      <c r="G488" s="84"/>
      <c r="H488" s="84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2.75" customHeight="1">
      <c r="A489" s="10"/>
      <c r="B489" s="10"/>
      <c r="C489" s="10"/>
      <c r="D489" s="10"/>
      <c r="E489" s="10"/>
      <c r="F489" s="84"/>
      <c r="G489" s="84"/>
      <c r="H489" s="84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2.75" customHeight="1">
      <c r="A490" s="10"/>
      <c r="B490" s="10"/>
      <c r="C490" s="10"/>
      <c r="D490" s="10"/>
      <c r="E490" s="10"/>
      <c r="F490" s="84"/>
      <c r="G490" s="84"/>
      <c r="H490" s="84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2.75" customHeight="1">
      <c r="A491" s="10"/>
      <c r="B491" s="10"/>
      <c r="C491" s="10"/>
      <c r="D491" s="10"/>
      <c r="E491" s="10"/>
      <c r="F491" s="84"/>
      <c r="G491" s="84"/>
      <c r="H491" s="84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2.75" customHeight="1">
      <c r="A492" s="10"/>
      <c r="B492" s="10"/>
      <c r="C492" s="10"/>
      <c r="D492" s="10"/>
      <c r="E492" s="10"/>
      <c r="F492" s="84"/>
      <c r="G492" s="84"/>
      <c r="H492" s="84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2.75" customHeight="1">
      <c r="A493" s="10"/>
      <c r="B493" s="10"/>
      <c r="C493" s="10"/>
      <c r="D493" s="10"/>
      <c r="E493" s="10"/>
      <c r="F493" s="84"/>
      <c r="G493" s="84"/>
      <c r="H493" s="84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2.75" customHeight="1">
      <c r="A494" s="10"/>
      <c r="B494" s="10"/>
      <c r="C494" s="10"/>
      <c r="D494" s="10"/>
      <c r="E494" s="10"/>
      <c r="F494" s="84"/>
      <c r="G494" s="84"/>
      <c r="H494" s="84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2.75" customHeight="1">
      <c r="A495" s="10"/>
      <c r="B495" s="10"/>
      <c r="C495" s="10"/>
      <c r="D495" s="10"/>
      <c r="E495" s="10"/>
      <c r="F495" s="84"/>
      <c r="G495" s="84"/>
      <c r="H495" s="84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2.75" customHeight="1">
      <c r="A496" s="10"/>
      <c r="B496" s="10"/>
      <c r="C496" s="10"/>
      <c r="D496" s="10"/>
      <c r="E496" s="10"/>
      <c r="F496" s="84"/>
      <c r="G496" s="84"/>
      <c r="H496" s="84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2.75" customHeight="1">
      <c r="A497" s="10"/>
      <c r="B497" s="10"/>
      <c r="C497" s="10"/>
      <c r="D497" s="10"/>
      <c r="E497" s="10"/>
      <c r="F497" s="84"/>
      <c r="G497" s="84"/>
      <c r="H497" s="84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2.75" customHeight="1">
      <c r="A498" s="10"/>
      <c r="B498" s="10"/>
      <c r="C498" s="10"/>
      <c r="D498" s="10"/>
      <c r="E498" s="10"/>
      <c r="F498" s="84"/>
      <c r="G498" s="84"/>
      <c r="H498" s="84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2.75" customHeight="1">
      <c r="A499" s="10"/>
      <c r="B499" s="10"/>
      <c r="C499" s="10"/>
      <c r="D499" s="10"/>
      <c r="E499" s="10"/>
      <c r="F499" s="84"/>
      <c r="G499" s="84"/>
      <c r="H499" s="84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2.75" customHeight="1">
      <c r="A500" s="10"/>
      <c r="B500" s="10"/>
      <c r="C500" s="10"/>
      <c r="D500" s="10"/>
      <c r="E500" s="10"/>
      <c r="F500" s="84"/>
      <c r="G500" s="84"/>
      <c r="H500" s="84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2.75" customHeight="1">
      <c r="A501" s="10"/>
      <c r="B501" s="10"/>
      <c r="C501" s="10"/>
      <c r="D501" s="10"/>
      <c r="E501" s="10"/>
      <c r="F501" s="84"/>
      <c r="G501" s="84"/>
      <c r="H501" s="84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2.75" customHeight="1">
      <c r="A502" s="10"/>
      <c r="B502" s="10"/>
      <c r="C502" s="10"/>
      <c r="D502" s="10"/>
      <c r="E502" s="10"/>
      <c r="F502" s="84"/>
      <c r="G502" s="84"/>
      <c r="H502" s="84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2.75" customHeight="1">
      <c r="A503" s="10"/>
      <c r="B503" s="10"/>
      <c r="C503" s="10"/>
      <c r="D503" s="10"/>
      <c r="E503" s="10"/>
      <c r="F503" s="84"/>
      <c r="G503" s="84"/>
      <c r="H503" s="84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2.75" customHeight="1">
      <c r="A504" s="10"/>
      <c r="B504" s="10"/>
      <c r="C504" s="10"/>
      <c r="D504" s="10"/>
      <c r="E504" s="10"/>
      <c r="F504" s="84"/>
      <c r="G504" s="84"/>
      <c r="H504" s="84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2.75" customHeight="1">
      <c r="A505" s="10"/>
      <c r="B505" s="10"/>
      <c r="C505" s="10"/>
      <c r="D505" s="10"/>
      <c r="E505" s="10"/>
      <c r="F505" s="84"/>
      <c r="G505" s="84"/>
      <c r="H505" s="84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2.75" customHeight="1">
      <c r="A506" s="10"/>
      <c r="B506" s="10"/>
      <c r="C506" s="10"/>
      <c r="D506" s="10"/>
      <c r="E506" s="10"/>
      <c r="F506" s="84"/>
      <c r="G506" s="84"/>
      <c r="H506" s="84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2.75" customHeight="1">
      <c r="A507" s="10"/>
      <c r="B507" s="10"/>
      <c r="C507" s="10"/>
      <c r="D507" s="10"/>
      <c r="E507" s="10"/>
      <c r="F507" s="84"/>
      <c r="G507" s="84"/>
      <c r="H507" s="84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2.75" customHeight="1">
      <c r="A508" s="10"/>
      <c r="B508" s="10"/>
      <c r="C508" s="10"/>
      <c r="D508" s="10"/>
      <c r="E508" s="10"/>
      <c r="F508" s="84"/>
      <c r="G508" s="84"/>
      <c r="H508" s="84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2.75" customHeight="1">
      <c r="A509" s="10"/>
      <c r="B509" s="10"/>
      <c r="C509" s="10"/>
      <c r="D509" s="10"/>
      <c r="E509" s="10"/>
      <c r="F509" s="84"/>
      <c r="G509" s="84"/>
      <c r="H509" s="84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2.75" customHeight="1">
      <c r="A510" s="10"/>
      <c r="B510" s="10"/>
      <c r="C510" s="10"/>
      <c r="D510" s="10"/>
      <c r="E510" s="10"/>
      <c r="F510" s="84"/>
      <c r="G510" s="84"/>
      <c r="H510" s="84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2.75" customHeight="1">
      <c r="A511" s="10"/>
      <c r="B511" s="10"/>
      <c r="C511" s="10"/>
      <c r="D511" s="10"/>
      <c r="E511" s="10"/>
      <c r="F511" s="84"/>
      <c r="G511" s="84"/>
      <c r="H511" s="84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2.75" customHeight="1">
      <c r="A512" s="10"/>
      <c r="B512" s="10"/>
      <c r="C512" s="10"/>
      <c r="D512" s="10"/>
      <c r="E512" s="10"/>
      <c r="F512" s="84"/>
      <c r="G512" s="84"/>
      <c r="H512" s="84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2.75" customHeight="1">
      <c r="A513" s="10"/>
      <c r="B513" s="10"/>
      <c r="C513" s="10"/>
      <c r="D513" s="10"/>
      <c r="E513" s="10"/>
      <c r="F513" s="84"/>
      <c r="G513" s="84"/>
      <c r="H513" s="84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2.75" customHeight="1">
      <c r="A514" s="10"/>
      <c r="B514" s="10"/>
      <c r="C514" s="10"/>
      <c r="D514" s="10"/>
      <c r="E514" s="10"/>
      <c r="F514" s="84"/>
      <c r="G514" s="84"/>
      <c r="H514" s="84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2.75" customHeight="1">
      <c r="A515" s="10"/>
      <c r="B515" s="10"/>
      <c r="C515" s="10"/>
      <c r="D515" s="10"/>
      <c r="E515" s="10"/>
      <c r="F515" s="84"/>
      <c r="G515" s="84"/>
      <c r="H515" s="84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2.75" customHeight="1">
      <c r="A516" s="10"/>
      <c r="B516" s="10"/>
      <c r="C516" s="10"/>
      <c r="D516" s="10"/>
      <c r="E516" s="10"/>
      <c r="F516" s="84"/>
      <c r="G516" s="84"/>
      <c r="H516" s="84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2.75" customHeight="1">
      <c r="A517" s="10"/>
      <c r="B517" s="10"/>
      <c r="C517" s="10"/>
      <c r="D517" s="10"/>
      <c r="E517" s="10"/>
      <c r="F517" s="84"/>
      <c r="G517" s="84"/>
      <c r="H517" s="84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2.75" customHeight="1">
      <c r="A518" s="10"/>
      <c r="B518" s="10"/>
      <c r="C518" s="10"/>
      <c r="D518" s="10"/>
      <c r="E518" s="10"/>
      <c r="F518" s="84"/>
      <c r="G518" s="84"/>
      <c r="H518" s="84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2.75" customHeight="1">
      <c r="A519" s="10"/>
      <c r="B519" s="10"/>
      <c r="C519" s="10"/>
      <c r="D519" s="10"/>
      <c r="E519" s="10"/>
      <c r="F519" s="84"/>
      <c r="G519" s="84"/>
      <c r="H519" s="84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2.75" customHeight="1">
      <c r="A520" s="10"/>
      <c r="B520" s="10"/>
      <c r="C520" s="10"/>
      <c r="D520" s="10"/>
      <c r="E520" s="10"/>
      <c r="F520" s="84"/>
      <c r="G520" s="84"/>
      <c r="H520" s="84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2.75" customHeight="1">
      <c r="A521" s="10"/>
      <c r="B521" s="10"/>
      <c r="C521" s="10"/>
      <c r="D521" s="10"/>
      <c r="E521" s="10"/>
      <c r="F521" s="84"/>
      <c r="G521" s="84"/>
      <c r="H521" s="84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2.75" customHeight="1">
      <c r="A522" s="10"/>
      <c r="B522" s="10"/>
      <c r="C522" s="10"/>
      <c r="D522" s="10"/>
      <c r="E522" s="10"/>
      <c r="F522" s="84"/>
      <c r="G522" s="84"/>
      <c r="H522" s="84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2.75" customHeight="1">
      <c r="A523" s="10"/>
      <c r="B523" s="10"/>
      <c r="C523" s="10"/>
      <c r="D523" s="10"/>
      <c r="E523" s="10"/>
      <c r="F523" s="84"/>
      <c r="G523" s="84"/>
      <c r="H523" s="84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2.75" customHeight="1">
      <c r="A524" s="10"/>
      <c r="B524" s="10"/>
      <c r="C524" s="10"/>
      <c r="D524" s="10"/>
      <c r="E524" s="10"/>
      <c r="F524" s="84"/>
      <c r="G524" s="84"/>
      <c r="H524" s="84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2.75" customHeight="1">
      <c r="A525" s="10"/>
      <c r="B525" s="10"/>
      <c r="C525" s="10"/>
      <c r="D525" s="10"/>
      <c r="E525" s="10"/>
      <c r="F525" s="84"/>
      <c r="G525" s="84"/>
      <c r="H525" s="84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2.75" customHeight="1">
      <c r="A526" s="10"/>
      <c r="B526" s="10"/>
      <c r="C526" s="10"/>
      <c r="D526" s="10"/>
      <c r="E526" s="10"/>
      <c r="F526" s="84"/>
      <c r="G526" s="84"/>
      <c r="H526" s="84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2.75" customHeight="1">
      <c r="A527" s="10"/>
      <c r="B527" s="10"/>
      <c r="C527" s="10"/>
      <c r="D527" s="10"/>
      <c r="E527" s="10"/>
      <c r="F527" s="84"/>
      <c r="G527" s="84"/>
      <c r="H527" s="84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2.75" customHeight="1">
      <c r="A528" s="10"/>
      <c r="B528" s="10"/>
      <c r="C528" s="10"/>
      <c r="D528" s="10"/>
      <c r="E528" s="10"/>
      <c r="F528" s="84"/>
      <c r="G528" s="84"/>
      <c r="H528" s="84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2.75" customHeight="1">
      <c r="A529" s="10"/>
      <c r="B529" s="10"/>
      <c r="C529" s="10"/>
      <c r="D529" s="10"/>
      <c r="E529" s="10"/>
      <c r="F529" s="84"/>
      <c r="G529" s="84"/>
      <c r="H529" s="84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2.75" customHeight="1">
      <c r="A530" s="10"/>
      <c r="B530" s="10"/>
      <c r="C530" s="10"/>
      <c r="D530" s="10"/>
      <c r="E530" s="10"/>
      <c r="F530" s="84"/>
      <c r="G530" s="84"/>
      <c r="H530" s="84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2.75" customHeight="1">
      <c r="A531" s="10"/>
      <c r="B531" s="10"/>
      <c r="C531" s="10"/>
      <c r="D531" s="10"/>
      <c r="E531" s="10"/>
      <c r="F531" s="84"/>
      <c r="G531" s="84"/>
      <c r="H531" s="84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2.75" customHeight="1">
      <c r="A532" s="10"/>
      <c r="B532" s="10"/>
      <c r="C532" s="10"/>
      <c r="D532" s="10"/>
      <c r="E532" s="10"/>
      <c r="F532" s="84"/>
      <c r="G532" s="84"/>
      <c r="H532" s="84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2.75" customHeight="1">
      <c r="A533" s="10"/>
      <c r="B533" s="10"/>
      <c r="C533" s="10"/>
      <c r="D533" s="10"/>
      <c r="E533" s="10"/>
      <c r="F533" s="84"/>
      <c r="G533" s="84"/>
      <c r="H533" s="84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2.75" customHeight="1">
      <c r="A534" s="10"/>
      <c r="B534" s="10"/>
      <c r="C534" s="10"/>
      <c r="D534" s="10"/>
      <c r="E534" s="10"/>
      <c r="F534" s="84"/>
      <c r="G534" s="84"/>
      <c r="H534" s="84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2.75" customHeight="1">
      <c r="A535" s="10"/>
      <c r="B535" s="10"/>
      <c r="C535" s="10"/>
      <c r="D535" s="10"/>
      <c r="E535" s="10"/>
      <c r="F535" s="84"/>
      <c r="G535" s="84"/>
      <c r="H535" s="84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2.75" customHeight="1">
      <c r="A536" s="10"/>
      <c r="B536" s="10"/>
      <c r="C536" s="10"/>
      <c r="D536" s="10"/>
      <c r="E536" s="10"/>
      <c r="F536" s="84"/>
      <c r="G536" s="84"/>
      <c r="H536" s="84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2.75" customHeight="1">
      <c r="A537" s="10"/>
      <c r="B537" s="10"/>
      <c r="C537" s="10"/>
      <c r="D537" s="10"/>
      <c r="E537" s="10"/>
      <c r="F537" s="84"/>
      <c r="G537" s="84"/>
      <c r="H537" s="84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2.75" customHeight="1">
      <c r="A538" s="10"/>
      <c r="B538" s="10"/>
      <c r="C538" s="10"/>
      <c r="D538" s="10"/>
      <c r="E538" s="10"/>
      <c r="F538" s="84"/>
      <c r="G538" s="84"/>
      <c r="H538" s="84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2.75" customHeight="1">
      <c r="A539" s="10"/>
      <c r="B539" s="10"/>
      <c r="C539" s="10"/>
      <c r="D539" s="10"/>
      <c r="E539" s="10"/>
      <c r="F539" s="84"/>
      <c r="G539" s="84"/>
      <c r="H539" s="84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2.75" customHeight="1">
      <c r="A540" s="10"/>
      <c r="B540" s="10"/>
      <c r="C540" s="10"/>
      <c r="D540" s="10"/>
      <c r="E540" s="10"/>
      <c r="F540" s="84"/>
      <c r="G540" s="84"/>
      <c r="H540" s="84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2.75" customHeight="1">
      <c r="A541" s="10"/>
      <c r="B541" s="10"/>
      <c r="C541" s="10"/>
      <c r="D541" s="10"/>
      <c r="E541" s="10"/>
      <c r="F541" s="84"/>
      <c r="G541" s="84"/>
      <c r="H541" s="84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2.75" customHeight="1">
      <c r="A542" s="10"/>
      <c r="B542" s="10"/>
      <c r="C542" s="10"/>
      <c r="D542" s="10"/>
      <c r="E542" s="10"/>
      <c r="F542" s="84"/>
      <c r="G542" s="84"/>
      <c r="H542" s="84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2.75" customHeight="1">
      <c r="A543" s="10"/>
      <c r="B543" s="10"/>
      <c r="C543" s="10"/>
      <c r="D543" s="10"/>
      <c r="E543" s="10"/>
      <c r="F543" s="84"/>
      <c r="G543" s="84"/>
      <c r="H543" s="84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2.75" customHeight="1">
      <c r="A544" s="10"/>
      <c r="B544" s="10"/>
      <c r="C544" s="10"/>
      <c r="D544" s="10"/>
      <c r="E544" s="10"/>
      <c r="F544" s="84"/>
      <c r="G544" s="84"/>
      <c r="H544" s="84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2.75" customHeight="1">
      <c r="A545" s="10"/>
      <c r="B545" s="10"/>
      <c r="C545" s="10"/>
      <c r="D545" s="10"/>
      <c r="E545" s="10"/>
      <c r="F545" s="84"/>
      <c r="G545" s="84"/>
      <c r="H545" s="84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2.75" customHeight="1">
      <c r="A546" s="10"/>
      <c r="B546" s="10"/>
      <c r="C546" s="10"/>
      <c r="D546" s="10"/>
      <c r="E546" s="10"/>
      <c r="F546" s="84"/>
      <c r="G546" s="84"/>
      <c r="H546" s="84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2.75" customHeight="1">
      <c r="A547" s="10"/>
      <c r="B547" s="10"/>
      <c r="C547" s="10"/>
      <c r="D547" s="10"/>
      <c r="E547" s="10"/>
      <c r="F547" s="84"/>
      <c r="G547" s="84"/>
      <c r="H547" s="84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2.75" customHeight="1">
      <c r="A548" s="10"/>
      <c r="B548" s="10"/>
      <c r="C548" s="10"/>
      <c r="D548" s="10"/>
      <c r="E548" s="10"/>
      <c r="F548" s="84"/>
      <c r="G548" s="84"/>
      <c r="H548" s="84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2.75" customHeight="1">
      <c r="A549" s="10"/>
      <c r="B549" s="10"/>
      <c r="C549" s="10"/>
      <c r="D549" s="10"/>
      <c r="E549" s="10"/>
      <c r="F549" s="84"/>
      <c r="G549" s="84"/>
      <c r="H549" s="84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2.75" customHeight="1">
      <c r="A550" s="10"/>
      <c r="B550" s="10"/>
      <c r="C550" s="10"/>
      <c r="D550" s="10"/>
      <c r="E550" s="10"/>
      <c r="F550" s="84"/>
      <c r="G550" s="84"/>
      <c r="H550" s="84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2.75" customHeight="1">
      <c r="A551" s="10"/>
      <c r="B551" s="10"/>
      <c r="C551" s="10"/>
      <c r="D551" s="10"/>
      <c r="E551" s="10"/>
      <c r="F551" s="84"/>
      <c r="G551" s="84"/>
      <c r="H551" s="84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2.75" customHeight="1">
      <c r="A552" s="10"/>
      <c r="B552" s="10"/>
      <c r="C552" s="10"/>
      <c r="D552" s="10"/>
      <c r="E552" s="10"/>
      <c r="F552" s="84"/>
      <c r="G552" s="84"/>
      <c r="H552" s="84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2.75" customHeight="1">
      <c r="A553" s="10"/>
      <c r="B553" s="10"/>
      <c r="C553" s="10"/>
      <c r="D553" s="10"/>
      <c r="E553" s="10"/>
      <c r="F553" s="84"/>
      <c r="G553" s="84"/>
      <c r="H553" s="84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2.75" customHeight="1">
      <c r="A554" s="10"/>
      <c r="B554" s="10"/>
      <c r="C554" s="10"/>
      <c r="D554" s="10"/>
      <c r="E554" s="10"/>
      <c r="F554" s="84"/>
      <c r="G554" s="84"/>
      <c r="H554" s="84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2.75" customHeight="1">
      <c r="A555" s="10"/>
      <c r="B555" s="10"/>
      <c r="C555" s="10"/>
      <c r="D555" s="10"/>
      <c r="E555" s="10"/>
      <c r="F555" s="84"/>
      <c r="G555" s="84"/>
      <c r="H555" s="84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2.75" customHeight="1">
      <c r="A556" s="10"/>
      <c r="B556" s="10"/>
      <c r="C556" s="10"/>
      <c r="D556" s="10"/>
      <c r="E556" s="10"/>
      <c r="F556" s="84"/>
      <c r="G556" s="84"/>
      <c r="H556" s="84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2.75" customHeight="1">
      <c r="A557" s="10"/>
      <c r="B557" s="10"/>
      <c r="C557" s="10"/>
      <c r="D557" s="10"/>
      <c r="E557" s="10"/>
      <c r="F557" s="84"/>
      <c r="G557" s="84"/>
      <c r="H557" s="84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2.75" customHeight="1">
      <c r="A558" s="10"/>
      <c r="B558" s="10"/>
      <c r="C558" s="10"/>
      <c r="D558" s="10"/>
      <c r="E558" s="10"/>
      <c r="F558" s="84"/>
      <c r="G558" s="84"/>
      <c r="H558" s="84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2.75" customHeight="1">
      <c r="A559" s="10"/>
      <c r="B559" s="10"/>
      <c r="C559" s="10"/>
      <c r="D559" s="10"/>
      <c r="E559" s="10"/>
      <c r="F559" s="84"/>
      <c r="G559" s="84"/>
      <c r="H559" s="84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2.75" customHeight="1">
      <c r="A560" s="10"/>
      <c r="B560" s="10"/>
      <c r="C560" s="10"/>
      <c r="D560" s="10"/>
      <c r="E560" s="10"/>
      <c r="F560" s="84"/>
      <c r="G560" s="84"/>
      <c r="H560" s="84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2.75" customHeight="1">
      <c r="A561" s="10"/>
      <c r="B561" s="10"/>
      <c r="C561" s="10"/>
      <c r="D561" s="10"/>
      <c r="E561" s="10"/>
      <c r="F561" s="84"/>
      <c r="G561" s="84"/>
      <c r="H561" s="84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2.75" customHeight="1">
      <c r="A562" s="10"/>
      <c r="B562" s="10"/>
      <c r="C562" s="10"/>
      <c r="D562" s="10"/>
      <c r="E562" s="10"/>
      <c r="F562" s="84"/>
      <c r="G562" s="84"/>
      <c r="H562" s="84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2.75" customHeight="1">
      <c r="A563" s="10"/>
      <c r="B563" s="10"/>
      <c r="C563" s="10"/>
      <c r="D563" s="10"/>
      <c r="E563" s="10"/>
      <c r="F563" s="84"/>
      <c r="G563" s="84"/>
      <c r="H563" s="84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2.75" customHeight="1">
      <c r="A564" s="10"/>
      <c r="B564" s="10"/>
      <c r="C564" s="10"/>
      <c r="D564" s="10"/>
      <c r="E564" s="10"/>
      <c r="F564" s="84"/>
      <c r="G564" s="84"/>
      <c r="H564" s="84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2.75" customHeight="1">
      <c r="A565" s="10"/>
      <c r="B565" s="10"/>
      <c r="C565" s="10"/>
      <c r="D565" s="10"/>
      <c r="E565" s="10"/>
      <c r="F565" s="84"/>
      <c r="G565" s="84"/>
      <c r="H565" s="84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2.75" customHeight="1">
      <c r="A566" s="10"/>
      <c r="B566" s="10"/>
      <c r="C566" s="10"/>
      <c r="D566" s="10"/>
      <c r="E566" s="10"/>
      <c r="F566" s="84"/>
      <c r="G566" s="84"/>
      <c r="H566" s="84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2.75" customHeight="1">
      <c r="A567" s="10"/>
      <c r="B567" s="10"/>
      <c r="C567" s="10"/>
      <c r="D567" s="10"/>
      <c r="E567" s="10"/>
      <c r="F567" s="84"/>
      <c r="G567" s="84"/>
      <c r="H567" s="84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2.75" customHeight="1">
      <c r="A568" s="10"/>
      <c r="B568" s="10"/>
      <c r="C568" s="10"/>
      <c r="D568" s="10"/>
      <c r="E568" s="10"/>
      <c r="F568" s="84"/>
      <c r="G568" s="84"/>
      <c r="H568" s="84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2.75" customHeight="1">
      <c r="A569" s="10"/>
      <c r="B569" s="10"/>
      <c r="C569" s="10"/>
      <c r="D569" s="10"/>
      <c r="E569" s="10"/>
      <c r="F569" s="84"/>
      <c r="G569" s="84"/>
      <c r="H569" s="84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2.75" customHeight="1">
      <c r="A570" s="10"/>
      <c r="B570" s="10"/>
      <c r="C570" s="10"/>
      <c r="D570" s="10"/>
      <c r="E570" s="10"/>
      <c r="F570" s="84"/>
      <c r="G570" s="84"/>
      <c r="H570" s="84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2.75" customHeight="1">
      <c r="A571" s="10"/>
      <c r="B571" s="10"/>
      <c r="C571" s="10"/>
      <c r="D571" s="10"/>
      <c r="E571" s="10"/>
      <c r="F571" s="84"/>
      <c r="G571" s="84"/>
      <c r="H571" s="84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2.75" customHeight="1">
      <c r="A572" s="10"/>
      <c r="B572" s="10"/>
      <c r="C572" s="10"/>
      <c r="D572" s="10"/>
      <c r="E572" s="10"/>
      <c r="F572" s="84"/>
      <c r="G572" s="84"/>
      <c r="H572" s="84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2.75" customHeight="1">
      <c r="A573" s="10"/>
      <c r="B573" s="10"/>
      <c r="C573" s="10"/>
      <c r="D573" s="10"/>
      <c r="E573" s="10"/>
      <c r="F573" s="84"/>
      <c r="G573" s="84"/>
      <c r="H573" s="84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2.75" customHeight="1">
      <c r="A574" s="10"/>
      <c r="B574" s="10"/>
      <c r="C574" s="10"/>
      <c r="D574" s="10"/>
      <c r="E574" s="10"/>
      <c r="F574" s="84"/>
      <c r="G574" s="84"/>
      <c r="H574" s="84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2.75" customHeight="1">
      <c r="A575" s="10"/>
      <c r="B575" s="10"/>
      <c r="C575" s="10"/>
      <c r="D575" s="10"/>
      <c r="E575" s="10"/>
      <c r="F575" s="84"/>
      <c r="G575" s="84"/>
      <c r="H575" s="84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2.75" customHeight="1">
      <c r="A576" s="10"/>
      <c r="B576" s="10"/>
      <c r="C576" s="10"/>
      <c r="D576" s="10"/>
      <c r="E576" s="10"/>
      <c r="F576" s="84"/>
      <c r="G576" s="84"/>
      <c r="H576" s="84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2.75" customHeight="1">
      <c r="A577" s="10"/>
      <c r="B577" s="10"/>
      <c r="C577" s="10"/>
      <c r="D577" s="10"/>
      <c r="E577" s="10"/>
      <c r="F577" s="84"/>
      <c r="G577" s="84"/>
      <c r="H577" s="84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2.75" customHeight="1">
      <c r="A578" s="10"/>
      <c r="B578" s="10"/>
      <c r="C578" s="10"/>
      <c r="D578" s="10"/>
      <c r="E578" s="10"/>
      <c r="F578" s="84"/>
      <c r="G578" s="84"/>
      <c r="H578" s="84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2.75" customHeight="1">
      <c r="A579" s="10"/>
      <c r="B579" s="10"/>
      <c r="C579" s="10"/>
      <c r="D579" s="10"/>
      <c r="E579" s="10"/>
      <c r="F579" s="84"/>
      <c r="G579" s="84"/>
      <c r="H579" s="84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2.75" customHeight="1">
      <c r="A580" s="10"/>
      <c r="B580" s="10"/>
      <c r="C580" s="10"/>
      <c r="D580" s="10"/>
      <c r="E580" s="10"/>
      <c r="F580" s="84"/>
      <c r="G580" s="84"/>
      <c r="H580" s="84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2.75" customHeight="1">
      <c r="A581" s="10"/>
      <c r="B581" s="10"/>
      <c r="C581" s="10"/>
      <c r="D581" s="10"/>
      <c r="E581" s="10"/>
      <c r="F581" s="84"/>
      <c r="G581" s="84"/>
      <c r="H581" s="84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2.75" customHeight="1">
      <c r="A582" s="10"/>
      <c r="B582" s="10"/>
      <c r="C582" s="10"/>
      <c r="D582" s="10"/>
      <c r="E582" s="10"/>
      <c r="F582" s="84"/>
      <c r="G582" s="84"/>
      <c r="H582" s="84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2.75" customHeight="1">
      <c r="A583" s="10"/>
      <c r="B583" s="10"/>
      <c r="C583" s="10"/>
      <c r="D583" s="10"/>
      <c r="E583" s="10"/>
      <c r="F583" s="84"/>
      <c r="G583" s="84"/>
      <c r="H583" s="84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2.75" customHeight="1">
      <c r="A584" s="10"/>
      <c r="B584" s="10"/>
      <c r="C584" s="10"/>
      <c r="D584" s="10"/>
      <c r="E584" s="10"/>
      <c r="F584" s="84"/>
      <c r="G584" s="84"/>
      <c r="H584" s="84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2.75" customHeight="1">
      <c r="A585" s="10"/>
      <c r="B585" s="10"/>
      <c r="C585" s="10"/>
      <c r="D585" s="10"/>
      <c r="E585" s="10"/>
      <c r="F585" s="84"/>
      <c r="G585" s="84"/>
      <c r="H585" s="84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2.75" customHeight="1">
      <c r="A586" s="10"/>
      <c r="B586" s="10"/>
      <c r="C586" s="10"/>
      <c r="D586" s="10"/>
      <c r="E586" s="10"/>
      <c r="F586" s="84"/>
      <c r="G586" s="84"/>
      <c r="H586" s="84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2.75" customHeight="1">
      <c r="A587" s="10"/>
      <c r="B587" s="10"/>
      <c r="C587" s="10"/>
      <c r="D587" s="10"/>
      <c r="E587" s="10"/>
      <c r="F587" s="84"/>
      <c r="G587" s="84"/>
      <c r="H587" s="84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2.75" customHeight="1">
      <c r="A588" s="10"/>
      <c r="B588" s="10"/>
      <c r="C588" s="10"/>
      <c r="D588" s="10"/>
      <c r="E588" s="10"/>
      <c r="F588" s="84"/>
      <c r="G588" s="84"/>
      <c r="H588" s="84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2.75" customHeight="1">
      <c r="A589" s="10"/>
      <c r="B589" s="10"/>
      <c r="C589" s="10"/>
      <c r="D589" s="10"/>
      <c r="E589" s="10"/>
      <c r="F589" s="84"/>
      <c r="G589" s="84"/>
      <c r="H589" s="84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2.75" customHeight="1">
      <c r="A590" s="10"/>
      <c r="B590" s="10"/>
      <c r="C590" s="10"/>
      <c r="D590" s="10"/>
      <c r="E590" s="10"/>
      <c r="F590" s="84"/>
      <c r="G590" s="84"/>
      <c r="H590" s="84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2.75" customHeight="1">
      <c r="A591" s="10"/>
      <c r="B591" s="10"/>
      <c r="C591" s="10"/>
      <c r="D591" s="10"/>
      <c r="E591" s="10"/>
      <c r="F591" s="84"/>
      <c r="G591" s="84"/>
      <c r="H591" s="84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2.75" customHeight="1">
      <c r="A592" s="10"/>
      <c r="B592" s="10"/>
      <c r="C592" s="10"/>
      <c r="D592" s="10"/>
      <c r="E592" s="10"/>
      <c r="F592" s="84"/>
      <c r="G592" s="84"/>
      <c r="H592" s="84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2.75" customHeight="1">
      <c r="A593" s="10"/>
      <c r="B593" s="10"/>
      <c r="C593" s="10"/>
      <c r="D593" s="10"/>
      <c r="E593" s="10"/>
      <c r="F593" s="84"/>
      <c r="G593" s="84"/>
      <c r="H593" s="84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2.75" customHeight="1">
      <c r="A594" s="10"/>
      <c r="B594" s="10"/>
      <c r="C594" s="10"/>
      <c r="D594" s="10"/>
      <c r="E594" s="10"/>
      <c r="F594" s="84"/>
      <c r="G594" s="84"/>
      <c r="H594" s="84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2.75" customHeight="1">
      <c r="A595" s="10"/>
      <c r="B595" s="10"/>
      <c r="C595" s="10"/>
      <c r="D595" s="10"/>
      <c r="E595" s="10"/>
      <c r="F595" s="84"/>
      <c r="G595" s="84"/>
      <c r="H595" s="84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2.75" customHeight="1">
      <c r="A596" s="10"/>
      <c r="B596" s="10"/>
      <c r="C596" s="10"/>
      <c r="D596" s="10"/>
      <c r="E596" s="10"/>
      <c r="F596" s="84"/>
      <c r="G596" s="84"/>
      <c r="H596" s="84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2.75" customHeight="1">
      <c r="A597" s="10"/>
      <c r="B597" s="10"/>
      <c r="C597" s="10"/>
      <c r="D597" s="10"/>
      <c r="E597" s="10"/>
      <c r="F597" s="84"/>
      <c r="G597" s="84"/>
      <c r="H597" s="84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2.75" customHeight="1">
      <c r="A598" s="10"/>
      <c r="B598" s="10"/>
      <c r="C598" s="10"/>
      <c r="D598" s="10"/>
      <c r="E598" s="10"/>
      <c r="F598" s="84"/>
      <c r="G598" s="84"/>
      <c r="H598" s="84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2.75" customHeight="1">
      <c r="A599" s="10"/>
      <c r="B599" s="10"/>
      <c r="C599" s="10"/>
      <c r="D599" s="10"/>
      <c r="E599" s="10"/>
      <c r="F599" s="84"/>
      <c r="G599" s="84"/>
      <c r="H599" s="84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2.75" customHeight="1">
      <c r="A600" s="10"/>
      <c r="B600" s="10"/>
      <c r="C600" s="10"/>
      <c r="D600" s="10"/>
      <c r="E600" s="10"/>
      <c r="F600" s="84"/>
      <c r="G600" s="84"/>
      <c r="H600" s="84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2.75" customHeight="1">
      <c r="A601" s="10"/>
      <c r="B601" s="10"/>
      <c r="C601" s="10"/>
      <c r="D601" s="10"/>
      <c r="E601" s="10"/>
      <c r="F601" s="84"/>
      <c r="G601" s="84"/>
      <c r="H601" s="84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2.75" customHeight="1">
      <c r="A602" s="10"/>
      <c r="B602" s="10"/>
      <c r="C602" s="10"/>
      <c r="D602" s="10"/>
      <c r="E602" s="10"/>
      <c r="F602" s="84"/>
      <c r="G602" s="84"/>
      <c r="H602" s="84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2.75" customHeight="1">
      <c r="A603" s="10"/>
      <c r="B603" s="10"/>
      <c r="C603" s="10"/>
      <c r="D603" s="10"/>
      <c r="E603" s="10"/>
      <c r="F603" s="84"/>
      <c r="G603" s="84"/>
      <c r="H603" s="84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2.75" customHeight="1">
      <c r="A604" s="10"/>
      <c r="B604" s="10"/>
      <c r="C604" s="10"/>
      <c r="D604" s="10"/>
      <c r="E604" s="10"/>
      <c r="F604" s="84"/>
      <c r="G604" s="84"/>
      <c r="H604" s="84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2.75" customHeight="1">
      <c r="A605" s="10"/>
      <c r="B605" s="10"/>
      <c r="C605" s="10"/>
      <c r="D605" s="10"/>
      <c r="E605" s="10"/>
      <c r="F605" s="84"/>
      <c r="G605" s="84"/>
      <c r="H605" s="84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2.75" customHeight="1">
      <c r="A606" s="10"/>
      <c r="B606" s="10"/>
      <c r="C606" s="10"/>
      <c r="D606" s="10"/>
      <c r="E606" s="10"/>
      <c r="F606" s="84"/>
      <c r="G606" s="84"/>
      <c r="H606" s="84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2.75" customHeight="1">
      <c r="A607" s="10"/>
      <c r="B607" s="10"/>
      <c r="C607" s="10"/>
      <c r="D607" s="10"/>
      <c r="E607" s="10"/>
      <c r="F607" s="84"/>
      <c r="G607" s="84"/>
      <c r="H607" s="84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2.75" customHeight="1">
      <c r="A608" s="10"/>
      <c r="B608" s="10"/>
      <c r="C608" s="10"/>
      <c r="D608" s="10"/>
      <c r="E608" s="10"/>
      <c r="F608" s="84"/>
      <c r="G608" s="84"/>
      <c r="H608" s="84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2.75" customHeight="1">
      <c r="A609" s="10"/>
      <c r="B609" s="10"/>
      <c r="C609" s="10"/>
      <c r="D609" s="10"/>
      <c r="E609" s="10"/>
      <c r="F609" s="84"/>
      <c r="G609" s="84"/>
      <c r="H609" s="84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2.75" customHeight="1">
      <c r="A610" s="10"/>
      <c r="B610" s="10"/>
      <c r="C610" s="10"/>
      <c r="D610" s="10"/>
      <c r="E610" s="10"/>
      <c r="F610" s="84"/>
      <c r="G610" s="84"/>
      <c r="H610" s="84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2.75" customHeight="1">
      <c r="A611" s="10"/>
      <c r="B611" s="10"/>
      <c r="C611" s="10"/>
      <c r="D611" s="10"/>
      <c r="E611" s="10"/>
      <c r="F611" s="84"/>
      <c r="G611" s="84"/>
      <c r="H611" s="84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2.75" customHeight="1">
      <c r="A612" s="10"/>
      <c r="B612" s="10"/>
      <c r="C612" s="10"/>
      <c r="D612" s="10"/>
      <c r="E612" s="10"/>
      <c r="F612" s="84"/>
      <c r="G612" s="84"/>
      <c r="H612" s="84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2.75" customHeight="1">
      <c r="A613" s="10"/>
      <c r="B613" s="10"/>
      <c r="C613" s="10"/>
      <c r="D613" s="10"/>
      <c r="E613" s="10"/>
      <c r="F613" s="84"/>
      <c r="G613" s="84"/>
      <c r="H613" s="84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2.75" customHeight="1">
      <c r="A614" s="10"/>
      <c r="B614" s="10"/>
      <c r="C614" s="10"/>
      <c r="D614" s="10"/>
      <c r="E614" s="10"/>
      <c r="F614" s="84"/>
      <c r="G614" s="84"/>
      <c r="H614" s="84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2.75" customHeight="1">
      <c r="A615" s="10"/>
      <c r="B615" s="10"/>
      <c r="C615" s="10"/>
      <c r="D615" s="10"/>
      <c r="E615" s="10"/>
      <c r="F615" s="84"/>
      <c r="G615" s="84"/>
      <c r="H615" s="84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2.75" customHeight="1">
      <c r="A616" s="10"/>
      <c r="B616" s="10"/>
      <c r="C616" s="10"/>
      <c r="D616" s="10"/>
      <c r="E616" s="10"/>
      <c r="F616" s="84"/>
      <c r="G616" s="84"/>
      <c r="H616" s="84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2.75" customHeight="1">
      <c r="A617" s="10"/>
      <c r="B617" s="10"/>
      <c r="C617" s="10"/>
      <c r="D617" s="10"/>
      <c r="E617" s="10"/>
      <c r="F617" s="84"/>
      <c r="G617" s="84"/>
      <c r="H617" s="84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2.75" customHeight="1">
      <c r="A618" s="10"/>
      <c r="B618" s="10"/>
      <c r="C618" s="10"/>
      <c r="D618" s="10"/>
      <c r="E618" s="10"/>
      <c r="F618" s="84"/>
      <c r="G618" s="84"/>
      <c r="H618" s="84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2.75" customHeight="1">
      <c r="A619" s="10"/>
      <c r="B619" s="10"/>
      <c r="C619" s="10"/>
      <c r="D619" s="10"/>
      <c r="E619" s="10"/>
      <c r="F619" s="84"/>
      <c r="G619" s="84"/>
      <c r="H619" s="84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2.75" customHeight="1">
      <c r="A620" s="10"/>
      <c r="B620" s="10"/>
      <c r="C620" s="10"/>
      <c r="D620" s="10"/>
      <c r="E620" s="10"/>
      <c r="F620" s="84"/>
      <c r="G620" s="84"/>
      <c r="H620" s="84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2.75" customHeight="1">
      <c r="A621" s="10"/>
      <c r="B621" s="10"/>
      <c r="C621" s="10"/>
      <c r="D621" s="10"/>
      <c r="E621" s="10"/>
      <c r="F621" s="84"/>
      <c r="G621" s="84"/>
      <c r="H621" s="84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2.75" customHeight="1">
      <c r="A622" s="10"/>
      <c r="B622" s="10"/>
      <c r="C622" s="10"/>
      <c r="D622" s="10"/>
      <c r="E622" s="10"/>
      <c r="F622" s="84"/>
      <c r="G622" s="84"/>
      <c r="H622" s="84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2.75" customHeight="1">
      <c r="A623" s="10"/>
      <c r="B623" s="10"/>
      <c r="C623" s="10"/>
      <c r="D623" s="10"/>
      <c r="E623" s="10"/>
      <c r="F623" s="84"/>
      <c r="G623" s="84"/>
      <c r="H623" s="84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2.75" customHeight="1">
      <c r="A624" s="10"/>
      <c r="B624" s="10"/>
      <c r="C624" s="10"/>
      <c r="D624" s="10"/>
      <c r="E624" s="10"/>
      <c r="F624" s="84"/>
      <c r="G624" s="84"/>
      <c r="H624" s="84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2.75" customHeight="1">
      <c r="A625" s="10"/>
      <c r="B625" s="10"/>
      <c r="C625" s="10"/>
      <c r="D625" s="10"/>
      <c r="E625" s="10"/>
      <c r="F625" s="84"/>
      <c r="G625" s="84"/>
      <c r="H625" s="84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2.75" customHeight="1">
      <c r="A626" s="10"/>
      <c r="B626" s="10"/>
      <c r="C626" s="10"/>
      <c r="D626" s="10"/>
      <c r="E626" s="10"/>
      <c r="F626" s="84"/>
      <c r="G626" s="84"/>
      <c r="H626" s="84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2.75" customHeight="1">
      <c r="A627" s="10"/>
      <c r="B627" s="10"/>
      <c r="C627" s="10"/>
      <c r="D627" s="10"/>
      <c r="E627" s="10"/>
      <c r="F627" s="84"/>
      <c r="G627" s="84"/>
      <c r="H627" s="84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2.75" customHeight="1">
      <c r="A628" s="10"/>
      <c r="B628" s="10"/>
      <c r="C628" s="10"/>
      <c r="D628" s="10"/>
      <c r="E628" s="10"/>
      <c r="F628" s="84"/>
      <c r="G628" s="84"/>
      <c r="H628" s="84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2.75" customHeight="1">
      <c r="A629" s="10"/>
      <c r="B629" s="10"/>
      <c r="C629" s="10"/>
      <c r="D629" s="10"/>
      <c r="E629" s="10"/>
      <c r="F629" s="84"/>
      <c r="G629" s="84"/>
      <c r="H629" s="84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2.75" customHeight="1">
      <c r="A630" s="10"/>
      <c r="B630" s="10"/>
      <c r="C630" s="10"/>
      <c r="D630" s="10"/>
      <c r="E630" s="10"/>
      <c r="F630" s="84"/>
      <c r="G630" s="84"/>
      <c r="H630" s="84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2.75" customHeight="1">
      <c r="A631" s="10"/>
      <c r="B631" s="10"/>
      <c r="C631" s="10"/>
      <c r="D631" s="10"/>
      <c r="E631" s="10"/>
      <c r="F631" s="84"/>
      <c r="G631" s="84"/>
      <c r="H631" s="84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2.75" customHeight="1">
      <c r="A632" s="10"/>
      <c r="B632" s="10"/>
      <c r="C632" s="10"/>
      <c r="D632" s="10"/>
      <c r="E632" s="10"/>
      <c r="F632" s="84"/>
      <c r="G632" s="84"/>
      <c r="H632" s="84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2.75" customHeight="1">
      <c r="A633" s="10"/>
      <c r="B633" s="10"/>
      <c r="C633" s="10"/>
      <c r="D633" s="10"/>
      <c r="E633" s="10"/>
      <c r="F633" s="84"/>
      <c r="G633" s="84"/>
      <c r="H633" s="84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2.75" customHeight="1">
      <c r="A634" s="10"/>
      <c r="B634" s="10"/>
      <c r="C634" s="10"/>
      <c r="D634" s="10"/>
      <c r="E634" s="10"/>
      <c r="F634" s="84"/>
      <c r="G634" s="84"/>
      <c r="H634" s="84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2.75" customHeight="1">
      <c r="A635" s="10"/>
      <c r="B635" s="10"/>
      <c r="C635" s="10"/>
      <c r="D635" s="10"/>
      <c r="E635" s="10"/>
      <c r="F635" s="84"/>
      <c r="G635" s="84"/>
      <c r="H635" s="84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2.75" customHeight="1">
      <c r="A636" s="10"/>
      <c r="B636" s="10"/>
      <c r="C636" s="10"/>
      <c r="D636" s="10"/>
      <c r="E636" s="10"/>
      <c r="F636" s="84"/>
      <c r="G636" s="84"/>
      <c r="H636" s="84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2.75" customHeight="1">
      <c r="A637" s="10"/>
      <c r="B637" s="10"/>
      <c r="C637" s="10"/>
      <c r="D637" s="10"/>
      <c r="E637" s="10"/>
      <c r="F637" s="84"/>
      <c r="G637" s="84"/>
      <c r="H637" s="84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2.75" customHeight="1">
      <c r="A638" s="10"/>
      <c r="B638" s="10"/>
      <c r="C638" s="10"/>
      <c r="D638" s="10"/>
      <c r="E638" s="10"/>
      <c r="F638" s="84"/>
      <c r="G638" s="84"/>
      <c r="H638" s="84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2.75" customHeight="1">
      <c r="A639" s="10"/>
      <c r="B639" s="10"/>
      <c r="C639" s="10"/>
      <c r="D639" s="10"/>
      <c r="E639" s="10"/>
      <c r="F639" s="84"/>
      <c r="G639" s="84"/>
      <c r="H639" s="84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2.75" customHeight="1">
      <c r="A640" s="10"/>
      <c r="B640" s="10"/>
      <c r="C640" s="10"/>
      <c r="D640" s="10"/>
      <c r="E640" s="10"/>
      <c r="F640" s="84"/>
      <c r="G640" s="84"/>
      <c r="H640" s="84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2.75" customHeight="1">
      <c r="A641" s="10"/>
      <c r="B641" s="10"/>
      <c r="C641" s="10"/>
      <c r="D641" s="10"/>
      <c r="E641" s="10"/>
      <c r="F641" s="84"/>
      <c r="G641" s="84"/>
      <c r="H641" s="84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2.75" customHeight="1">
      <c r="A642" s="10"/>
      <c r="B642" s="10"/>
      <c r="C642" s="10"/>
      <c r="D642" s="10"/>
      <c r="E642" s="10"/>
      <c r="F642" s="84"/>
      <c r="G642" s="84"/>
      <c r="H642" s="84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2.75" customHeight="1">
      <c r="A643" s="10"/>
      <c r="B643" s="10"/>
      <c r="C643" s="10"/>
      <c r="D643" s="10"/>
      <c r="E643" s="10"/>
      <c r="F643" s="84"/>
      <c r="G643" s="84"/>
      <c r="H643" s="84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2.75" customHeight="1">
      <c r="A644" s="10"/>
      <c r="B644" s="10"/>
      <c r="C644" s="10"/>
      <c r="D644" s="10"/>
      <c r="E644" s="10"/>
      <c r="F644" s="84"/>
      <c r="G644" s="84"/>
      <c r="H644" s="84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2.75" customHeight="1">
      <c r="A645" s="10"/>
      <c r="B645" s="10"/>
      <c r="C645" s="10"/>
      <c r="D645" s="10"/>
      <c r="E645" s="10"/>
      <c r="F645" s="84"/>
      <c r="G645" s="84"/>
      <c r="H645" s="84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2.75" customHeight="1">
      <c r="A646" s="10"/>
      <c r="B646" s="10"/>
      <c r="C646" s="10"/>
      <c r="D646" s="10"/>
      <c r="E646" s="10"/>
      <c r="F646" s="84"/>
      <c r="G646" s="84"/>
      <c r="H646" s="84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2.75" customHeight="1">
      <c r="A647" s="10"/>
      <c r="B647" s="10"/>
      <c r="C647" s="10"/>
      <c r="D647" s="10"/>
      <c r="E647" s="10"/>
      <c r="F647" s="84"/>
      <c r="G647" s="84"/>
      <c r="H647" s="84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2.75" customHeight="1">
      <c r="A648" s="10"/>
      <c r="B648" s="10"/>
      <c r="C648" s="10"/>
      <c r="D648" s="10"/>
      <c r="E648" s="10"/>
      <c r="F648" s="84"/>
      <c r="G648" s="84"/>
      <c r="H648" s="84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2.75" customHeight="1">
      <c r="A649" s="10"/>
      <c r="B649" s="10"/>
      <c r="C649" s="10"/>
      <c r="D649" s="10"/>
      <c r="E649" s="10"/>
      <c r="F649" s="84"/>
      <c r="G649" s="84"/>
      <c r="H649" s="84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2.75" customHeight="1">
      <c r="A650" s="10"/>
      <c r="B650" s="10"/>
      <c r="C650" s="10"/>
      <c r="D650" s="10"/>
      <c r="E650" s="10"/>
      <c r="F650" s="84"/>
      <c r="G650" s="84"/>
      <c r="H650" s="84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2.75" customHeight="1">
      <c r="A651" s="10"/>
      <c r="B651" s="10"/>
      <c r="C651" s="10"/>
      <c r="D651" s="10"/>
      <c r="E651" s="10"/>
      <c r="F651" s="84"/>
      <c r="G651" s="84"/>
      <c r="H651" s="84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2.75" customHeight="1">
      <c r="A652" s="10"/>
      <c r="B652" s="10"/>
      <c r="C652" s="10"/>
      <c r="D652" s="10"/>
      <c r="E652" s="10"/>
      <c r="F652" s="84"/>
      <c r="G652" s="84"/>
      <c r="H652" s="84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2.75" customHeight="1">
      <c r="A653" s="10"/>
      <c r="B653" s="10"/>
      <c r="C653" s="10"/>
      <c r="D653" s="10"/>
      <c r="E653" s="10"/>
      <c r="F653" s="84"/>
      <c r="G653" s="84"/>
      <c r="H653" s="84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2.75" customHeight="1">
      <c r="A654" s="10"/>
      <c r="B654" s="10"/>
      <c r="C654" s="10"/>
      <c r="D654" s="10"/>
      <c r="E654" s="10"/>
      <c r="F654" s="84"/>
      <c r="G654" s="84"/>
      <c r="H654" s="84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2.75" customHeight="1">
      <c r="A655" s="10"/>
      <c r="B655" s="10"/>
      <c r="C655" s="10"/>
      <c r="D655" s="10"/>
      <c r="E655" s="10"/>
      <c r="F655" s="84"/>
      <c r="G655" s="84"/>
      <c r="H655" s="84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2.75" customHeight="1">
      <c r="A656" s="10"/>
      <c r="B656" s="10"/>
      <c r="C656" s="10"/>
      <c r="D656" s="10"/>
      <c r="E656" s="10"/>
      <c r="F656" s="84"/>
      <c r="G656" s="84"/>
      <c r="H656" s="84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2.75" customHeight="1">
      <c r="A657" s="10"/>
      <c r="B657" s="10"/>
      <c r="C657" s="10"/>
      <c r="D657" s="10"/>
      <c r="E657" s="10"/>
      <c r="F657" s="84"/>
      <c r="G657" s="84"/>
      <c r="H657" s="84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2.75" customHeight="1">
      <c r="A658" s="10"/>
      <c r="B658" s="10"/>
      <c r="C658" s="10"/>
      <c r="D658" s="10"/>
      <c r="E658" s="10"/>
      <c r="F658" s="84"/>
      <c r="G658" s="84"/>
      <c r="H658" s="84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2.75" customHeight="1">
      <c r="A659" s="10"/>
      <c r="B659" s="10"/>
      <c r="C659" s="10"/>
      <c r="D659" s="10"/>
      <c r="E659" s="10"/>
      <c r="F659" s="84"/>
      <c r="G659" s="84"/>
      <c r="H659" s="84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2.75" customHeight="1">
      <c r="A660" s="10"/>
      <c r="B660" s="10"/>
      <c r="C660" s="10"/>
      <c r="D660" s="10"/>
      <c r="E660" s="10"/>
      <c r="F660" s="84"/>
      <c r="G660" s="84"/>
      <c r="H660" s="84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2.75" customHeight="1">
      <c r="A661" s="10"/>
      <c r="B661" s="10"/>
      <c r="C661" s="10"/>
      <c r="D661" s="10"/>
      <c r="E661" s="10"/>
      <c r="F661" s="84"/>
      <c r="G661" s="84"/>
      <c r="H661" s="84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2.75" customHeight="1">
      <c r="A662" s="10"/>
      <c r="B662" s="10"/>
      <c r="C662" s="10"/>
      <c r="D662" s="10"/>
      <c r="E662" s="10"/>
      <c r="F662" s="84"/>
      <c r="G662" s="84"/>
      <c r="H662" s="84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2.75" customHeight="1">
      <c r="A663" s="10"/>
      <c r="B663" s="10"/>
      <c r="C663" s="10"/>
      <c r="D663" s="10"/>
      <c r="E663" s="10"/>
      <c r="F663" s="84"/>
      <c r="G663" s="84"/>
      <c r="H663" s="84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2.75" customHeight="1">
      <c r="A664" s="10"/>
      <c r="B664" s="10"/>
      <c r="C664" s="10"/>
      <c r="D664" s="10"/>
      <c r="E664" s="10"/>
      <c r="F664" s="84"/>
      <c r="G664" s="84"/>
      <c r="H664" s="84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2.75" customHeight="1">
      <c r="A665" s="10"/>
      <c r="B665" s="10"/>
      <c r="C665" s="10"/>
      <c r="D665" s="10"/>
      <c r="E665" s="10"/>
      <c r="F665" s="84"/>
      <c r="G665" s="84"/>
      <c r="H665" s="84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2.75" customHeight="1">
      <c r="A666" s="10"/>
      <c r="B666" s="10"/>
      <c r="C666" s="10"/>
      <c r="D666" s="10"/>
      <c r="E666" s="10"/>
      <c r="F666" s="84"/>
      <c r="G666" s="84"/>
      <c r="H666" s="84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2.75" customHeight="1">
      <c r="A667" s="10"/>
      <c r="B667" s="10"/>
      <c r="C667" s="10"/>
      <c r="D667" s="10"/>
      <c r="E667" s="10"/>
      <c r="F667" s="84"/>
      <c r="G667" s="84"/>
      <c r="H667" s="84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2.75" customHeight="1">
      <c r="A668" s="10"/>
      <c r="B668" s="10"/>
      <c r="C668" s="10"/>
      <c r="D668" s="10"/>
      <c r="E668" s="10"/>
      <c r="F668" s="84"/>
      <c r="G668" s="84"/>
      <c r="H668" s="84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2.75" customHeight="1">
      <c r="A669" s="10"/>
      <c r="B669" s="10"/>
      <c r="C669" s="10"/>
      <c r="D669" s="10"/>
      <c r="E669" s="10"/>
      <c r="F669" s="84"/>
      <c r="G669" s="84"/>
      <c r="H669" s="84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2.75" customHeight="1">
      <c r="A670" s="10"/>
      <c r="B670" s="10"/>
      <c r="C670" s="10"/>
      <c r="D670" s="10"/>
      <c r="E670" s="10"/>
      <c r="F670" s="84"/>
      <c r="G670" s="84"/>
      <c r="H670" s="84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2.75" customHeight="1">
      <c r="A671" s="10"/>
      <c r="B671" s="10"/>
      <c r="C671" s="10"/>
      <c r="D671" s="10"/>
      <c r="E671" s="10"/>
      <c r="F671" s="84"/>
      <c r="G671" s="84"/>
      <c r="H671" s="84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2.75" customHeight="1">
      <c r="A672" s="10"/>
      <c r="B672" s="10"/>
      <c r="C672" s="10"/>
      <c r="D672" s="10"/>
      <c r="E672" s="10"/>
      <c r="F672" s="84"/>
      <c r="G672" s="84"/>
      <c r="H672" s="84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2.75" customHeight="1">
      <c r="A673" s="10"/>
      <c r="B673" s="10"/>
      <c r="C673" s="10"/>
      <c r="D673" s="10"/>
      <c r="E673" s="10"/>
      <c r="F673" s="84"/>
      <c r="G673" s="84"/>
      <c r="H673" s="84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2.75" customHeight="1">
      <c r="A674" s="10"/>
      <c r="B674" s="10"/>
      <c r="C674" s="10"/>
      <c r="D674" s="10"/>
      <c r="E674" s="10"/>
      <c r="F674" s="84"/>
      <c r="G674" s="84"/>
      <c r="H674" s="84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2.75" customHeight="1">
      <c r="A675" s="10"/>
      <c r="B675" s="10"/>
      <c r="C675" s="10"/>
      <c r="D675" s="10"/>
      <c r="E675" s="10"/>
      <c r="F675" s="84"/>
      <c r="G675" s="84"/>
      <c r="H675" s="84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2.75" customHeight="1">
      <c r="A676" s="10"/>
      <c r="B676" s="10"/>
      <c r="C676" s="10"/>
      <c r="D676" s="10"/>
      <c r="E676" s="10"/>
      <c r="F676" s="84"/>
      <c r="G676" s="84"/>
      <c r="H676" s="84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2.75" customHeight="1">
      <c r="A677" s="10"/>
      <c r="B677" s="10"/>
      <c r="C677" s="10"/>
      <c r="D677" s="10"/>
      <c r="E677" s="10"/>
      <c r="F677" s="84"/>
      <c r="G677" s="84"/>
      <c r="H677" s="84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2.75" customHeight="1">
      <c r="A678" s="10"/>
      <c r="B678" s="10"/>
      <c r="C678" s="10"/>
      <c r="D678" s="10"/>
      <c r="E678" s="10"/>
      <c r="F678" s="84"/>
      <c r="G678" s="84"/>
      <c r="H678" s="84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2.75" customHeight="1">
      <c r="A679" s="10"/>
      <c r="B679" s="10"/>
      <c r="C679" s="10"/>
      <c r="D679" s="10"/>
      <c r="E679" s="10"/>
      <c r="F679" s="84"/>
      <c r="G679" s="84"/>
      <c r="H679" s="84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2.75" customHeight="1">
      <c r="A680" s="10"/>
      <c r="B680" s="10"/>
      <c r="C680" s="10"/>
      <c r="D680" s="10"/>
      <c r="E680" s="10"/>
      <c r="F680" s="84"/>
      <c r="G680" s="84"/>
      <c r="H680" s="84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2.75" customHeight="1">
      <c r="A681" s="10"/>
      <c r="B681" s="10"/>
      <c r="C681" s="10"/>
      <c r="D681" s="10"/>
      <c r="E681" s="10"/>
      <c r="F681" s="84"/>
      <c r="G681" s="84"/>
      <c r="H681" s="84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2.75" customHeight="1">
      <c r="A682" s="10"/>
      <c r="B682" s="10"/>
      <c r="C682" s="10"/>
      <c r="D682" s="10"/>
      <c r="E682" s="10"/>
      <c r="F682" s="84"/>
      <c r="G682" s="84"/>
      <c r="H682" s="84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2.75" customHeight="1">
      <c r="A683" s="10"/>
      <c r="B683" s="10"/>
      <c r="C683" s="10"/>
      <c r="D683" s="10"/>
      <c r="E683" s="10"/>
      <c r="F683" s="84"/>
      <c r="G683" s="84"/>
      <c r="H683" s="84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2.75" customHeight="1">
      <c r="A684" s="10"/>
      <c r="B684" s="10"/>
      <c r="C684" s="10"/>
      <c r="D684" s="10"/>
      <c r="E684" s="10"/>
      <c r="F684" s="84"/>
      <c r="G684" s="84"/>
      <c r="H684" s="84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2.75" customHeight="1">
      <c r="A685" s="10"/>
      <c r="B685" s="10"/>
      <c r="C685" s="10"/>
      <c r="D685" s="10"/>
      <c r="E685" s="10"/>
      <c r="F685" s="84"/>
      <c r="G685" s="84"/>
      <c r="H685" s="84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2.75" customHeight="1">
      <c r="A686" s="10"/>
      <c r="B686" s="10"/>
      <c r="C686" s="10"/>
      <c r="D686" s="10"/>
      <c r="E686" s="10"/>
      <c r="F686" s="84"/>
      <c r="G686" s="84"/>
      <c r="H686" s="84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2.75" customHeight="1">
      <c r="A687" s="10"/>
      <c r="B687" s="10"/>
      <c r="C687" s="10"/>
      <c r="D687" s="10"/>
      <c r="E687" s="10"/>
      <c r="F687" s="84"/>
      <c r="G687" s="84"/>
      <c r="H687" s="84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2.75" customHeight="1">
      <c r="A688" s="10"/>
      <c r="B688" s="10"/>
      <c r="C688" s="10"/>
      <c r="D688" s="10"/>
      <c r="E688" s="10"/>
      <c r="F688" s="84"/>
      <c r="G688" s="84"/>
      <c r="H688" s="84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2.75" customHeight="1">
      <c r="A689" s="10"/>
      <c r="B689" s="10"/>
      <c r="C689" s="10"/>
      <c r="D689" s="10"/>
      <c r="E689" s="10"/>
      <c r="F689" s="84"/>
      <c r="G689" s="84"/>
      <c r="H689" s="84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2.75" customHeight="1">
      <c r="A690" s="10"/>
      <c r="B690" s="10"/>
      <c r="C690" s="10"/>
      <c r="D690" s="10"/>
      <c r="E690" s="10"/>
      <c r="F690" s="84"/>
      <c r="G690" s="84"/>
      <c r="H690" s="84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2.75" customHeight="1">
      <c r="A691" s="10"/>
      <c r="B691" s="10"/>
      <c r="C691" s="10"/>
      <c r="D691" s="10"/>
      <c r="E691" s="10"/>
      <c r="F691" s="84"/>
      <c r="G691" s="84"/>
      <c r="H691" s="84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2.75" customHeight="1">
      <c r="A692" s="10"/>
      <c r="B692" s="10"/>
      <c r="C692" s="10"/>
      <c r="D692" s="10"/>
      <c r="E692" s="10"/>
      <c r="F692" s="84"/>
      <c r="G692" s="84"/>
      <c r="H692" s="84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2.75" customHeight="1">
      <c r="A693" s="10"/>
      <c r="B693" s="10"/>
      <c r="C693" s="10"/>
      <c r="D693" s="10"/>
      <c r="E693" s="10"/>
      <c r="F693" s="84"/>
      <c r="G693" s="84"/>
      <c r="H693" s="84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2.75" customHeight="1">
      <c r="A694" s="10"/>
      <c r="B694" s="10"/>
      <c r="C694" s="10"/>
      <c r="D694" s="10"/>
      <c r="E694" s="10"/>
      <c r="F694" s="84"/>
      <c r="G694" s="84"/>
      <c r="H694" s="84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2.75" customHeight="1">
      <c r="A695" s="10"/>
      <c r="B695" s="10"/>
      <c r="C695" s="10"/>
      <c r="D695" s="10"/>
      <c r="E695" s="10"/>
      <c r="F695" s="84"/>
      <c r="G695" s="84"/>
      <c r="H695" s="84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2.75" customHeight="1">
      <c r="A696" s="10"/>
      <c r="B696" s="10"/>
      <c r="C696" s="10"/>
      <c r="D696" s="10"/>
      <c r="E696" s="10"/>
      <c r="F696" s="84"/>
      <c r="G696" s="84"/>
      <c r="H696" s="84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2.75" customHeight="1">
      <c r="A697" s="10"/>
      <c r="B697" s="10"/>
      <c r="C697" s="10"/>
      <c r="D697" s="10"/>
      <c r="E697" s="10"/>
      <c r="F697" s="84"/>
      <c r="G697" s="84"/>
      <c r="H697" s="84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2.75" customHeight="1">
      <c r="A698" s="10"/>
      <c r="B698" s="10"/>
      <c r="C698" s="10"/>
      <c r="D698" s="10"/>
      <c r="E698" s="10"/>
      <c r="F698" s="84"/>
      <c r="G698" s="84"/>
      <c r="H698" s="84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2.75" customHeight="1">
      <c r="A699" s="10"/>
      <c r="B699" s="10"/>
      <c r="C699" s="10"/>
      <c r="D699" s="10"/>
      <c r="E699" s="10"/>
      <c r="F699" s="84"/>
      <c r="G699" s="84"/>
      <c r="H699" s="84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2.75" customHeight="1">
      <c r="A700" s="10"/>
      <c r="B700" s="10"/>
      <c r="C700" s="10"/>
      <c r="D700" s="10"/>
      <c r="E700" s="10"/>
      <c r="F700" s="84"/>
      <c r="G700" s="84"/>
      <c r="H700" s="84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2.75" customHeight="1">
      <c r="A701" s="10"/>
      <c r="B701" s="10"/>
      <c r="C701" s="10"/>
      <c r="D701" s="10"/>
      <c r="E701" s="10"/>
      <c r="F701" s="84"/>
      <c r="G701" s="84"/>
      <c r="H701" s="84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2.75" customHeight="1">
      <c r="A702" s="10"/>
      <c r="B702" s="10"/>
      <c r="C702" s="10"/>
      <c r="D702" s="10"/>
      <c r="E702" s="10"/>
      <c r="F702" s="84"/>
      <c r="G702" s="84"/>
      <c r="H702" s="84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2.75" customHeight="1">
      <c r="A703" s="10"/>
      <c r="B703" s="10"/>
      <c r="C703" s="10"/>
      <c r="D703" s="10"/>
      <c r="E703" s="10"/>
      <c r="F703" s="84"/>
      <c r="G703" s="84"/>
      <c r="H703" s="84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2.75" customHeight="1">
      <c r="A704" s="10"/>
      <c r="B704" s="10"/>
      <c r="C704" s="10"/>
      <c r="D704" s="10"/>
      <c r="E704" s="10"/>
      <c r="F704" s="84"/>
      <c r="G704" s="84"/>
      <c r="H704" s="84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2.75" customHeight="1">
      <c r="A705" s="10"/>
      <c r="B705" s="10"/>
      <c r="C705" s="10"/>
      <c r="D705" s="10"/>
      <c r="E705" s="10"/>
      <c r="F705" s="84"/>
      <c r="G705" s="84"/>
      <c r="H705" s="84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2.75" customHeight="1">
      <c r="A706" s="10"/>
      <c r="B706" s="10"/>
      <c r="C706" s="10"/>
      <c r="D706" s="10"/>
      <c r="E706" s="10"/>
      <c r="F706" s="84"/>
      <c r="G706" s="84"/>
      <c r="H706" s="84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2.75" customHeight="1">
      <c r="A707" s="10"/>
      <c r="B707" s="10"/>
      <c r="C707" s="10"/>
      <c r="D707" s="10"/>
      <c r="E707" s="10"/>
      <c r="F707" s="84"/>
      <c r="G707" s="84"/>
      <c r="H707" s="84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2.75" customHeight="1">
      <c r="A708" s="10"/>
      <c r="B708" s="10"/>
      <c r="C708" s="10"/>
      <c r="D708" s="10"/>
      <c r="E708" s="10"/>
      <c r="F708" s="84"/>
      <c r="G708" s="84"/>
      <c r="H708" s="84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2.75" customHeight="1">
      <c r="A709" s="10"/>
      <c r="B709" s="10"/>
      <c r="C709" s="10"/>
      <c r="D709" s="10"/>
      <c r="E709" s="10"/>
      <c r="F709" s="84"/>
      <c r="G709" s="84"/>
      <c r="H709" s="84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2.75" customHeight="1">
      <c r="A710" s="10"/>
      <c r="B710" s="10"/>
      <c r="C710" s="10"/>
      <c r="D710" s="10"/>
      <c r="E710" s="10"/>
      <c r="F710" s="84"/>
      <c r="G710" s="84"/>
      <c r="H710" s="84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2.75" customHeight="1">
      <c r="A711" s="10"/>
      <c r="B711" s="10"/>
      <c r="C711" s="10"/>
      <c r="D711" s="10"/>
      <c r="E711" s="10"/>
      <c r="F711" s="84"/>
      <c r="G711" s="84"/>
      <c r="H711" s="84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2.75" customHeight="1">
      <c r="A712" s="10"/>
      <c r="B712" s="10"/>
      <c r="C712" s="10"/>
      <c r="D712" s="10"/>
      <c r="E712" s="10"/>
      <c r="F712" s="84"/>
      <c r="G712" s="84"/>
      <c r="H712" s="84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2.75" customHeight="1">
      <c r="A713" s="10"/>
      <c r="B713" s="10"/>
      <c r="C713" s="10"/>
      <c r="D713" s="10"/>
      <c r="E713" s="10"/>
      <c r="F713" s="84"/>
      <c r="G713" s="84"/>
      <c r="H713" s="84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2.75" customHeight="1">
      <c r="A714" s="10"/>
      <c r="B714" s="10"/>
      <c r="C714" s="10"/>
      <c r="D714" s="10"/>
      <c r="E714" s="10"/>
      <c r="F714" s="84"/>
      <c r="G714" s="84"/>
      <c r="H714" s="84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2.75" customHeight="1">
      <c r="A715" s="10"/>
      <c r="B715" s="10"/>
      <c r="C715" s="10"/>
      <c r="D715" s="10"/>
      <c r="E715" s="10"/>
      <c r="F715" s="84"/>
      <c r="G715" s="84"/>
      <c r="H715" s="84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2.75" customHeight="1">
      <c r="A716" s="10"/>
      <c r="B716" s="10"/>
      <c r="C716" s="10"/>
      <c r="D716" s="10"/>
      <c r="E716" s="10"/>
      <c r="F716" s="84"/>
      <c r="G716" s="84"/>
      <c r="H716" s="84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2.75" customHeight="1">
      <c r="A717" s="10"/>
      <c r="B717" s="10"/>
      <c r="C717" s="10"/>
      <c r="D717" s="10"/>
      <c r="E717" s="10"/>
      <c r="F717" s="84"/>
      <c r="G717" s="84"/>
      <c r="H717" s="84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2.75" customHeight="1">
      <c r="A718" s="10"/>
      <c r="B718" s="10"/>
      <c r="C718" s="10"/>
      <c r="D718" s="10"/>
      <c r="E718" s="10"/>
      <c r="F718" s="84"/>
      <c r="G718" s="84"/>
      <c r="H718" s="84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2.75" customHeight="1">
      <c r="A719" s="10"/>
      <c r="B719" s="10"/>
      <c r="C719" s="10"/>
      <c r="D719" s="10"/>
      <c r="E719" s="10"/>
      <c r="F719" s="84"/>
      <c r="G719" s="84"/>
      <c r="H719" s="84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2.75" customHeight="1">
      <c r="A720" s="10"/>
      <c r="B720" s="10"/>
      <c r="C720" s="10"/>
      <c r="D720" s="10"/>
      <c r="E720" s="10"/>
      <c r="F720" s="84"/>
      <c r="G720" s="84"/>
      <c r="H720" s="84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2.75" customHeight="1">
      <c r="A721" s="10"/>
      <c r="B721" s="10"/>
      <c r="C721" s="10"/>
      <c r="D721" s="10"/>
      <c r="E721" s="10"/>
      <c r="F721" s="84"/>
      <c r="G721" s="84"/>
      <c r="H721" s="84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2.75" customHeight="1">
      <c r="A722" s="10"/>
      <c r="B722" s="10"/>
      <c r="C722" s="10"/>
      <c r="D722" s="10"/>
      <c r="E722" s="10"/>
      <c r="F722" s="84"/>
      <c r="G722" s="84"/>
      <c r="H722" s="84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2.75" customHeight="1">
      <c r="A723" s="10"/>
      <c r="B723" s="10"/>
      <c r="C723" s="10"/>
      <c r="D723" s="10"/>
      <c r="E723" s="10"/>
      <c r="F723" s="84"/>
      <c r="G723" s="84"/>
      <c r="H723" s="84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2.75" customHeight="1">
      <c r="A724" s="10"/>
      <c r="B724" s="10"/>
      <c r="C724" s="10"/>
      <c r="D724" s="10"/>
      <c r="E724" s="10"/>
      <c r="F724" s="84"/>
      <c r="G724" s="84"/>
      <c r="H724" s="84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2.75" customHeight="1">
      <c r="A725" s="10"/>
      <c r="B725" s="10"/>
      <c r="C725" s="10"/>
      <c r="D725" s="10"/>
      <c r="E725" s="10"/>
      <c r="F725" s="84"/>
      <c r="G725" s="84"/>
      <c r="H725" s="84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2.75" customHeight="1">
      <c r="A726" s="10"/>
      <c r="B726" s="10"/>
      <c r="C726" s="10"/>
      <c r="D726" s="10"/>
      <c r="E726" s="10"/>
      <c r="F726" s="84"/>
      <c r="G726" s="84"/>
      <c r="H726" s="84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2.75" customHeight="1">
      <c r="A727" s="10"/>
      <c r="B727" s="10"/>
      <c r="C727" s="10"/>
      <c r="D727" s="10"/>
      <c r="E727" s="10"/>
      <c r="F727" s="84"/>
      <c r="G727" s="84"/>
      <c r="H727" s="84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2.75" customHeight="1">
      <c r="A728" s="10"/>
      <c r="B728" s="10"/>
      <c r="C728" s="10"/>
      <c r="D728" s="10"/>
      <c r="E728" s="10"/>
      <c r="F728" s="84"/>
      <c r="G728" s="84"/>
      <c r="H728" s="84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2.75" customHeight="1">
      <c r="A729" s="10"/>
      <c r="B729" s="10"/>
      <c r="C729" s="10"/>
      <c r="D729" s="10"/>
      <c r="E729" s="10"/>
      <c r="F729" s="84"/>
      <c r="G729" s="84"/>
      <c r="H729" s="84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2.75" customHeight="1">
      <c r="A730" s="10"/>
      <c r="B730" s="10"/>
      <c r="C730" s="10"/>
      <c r="D730" s="10"/>
      <c r="E730" s="10"/>
      <c r="F730" s="84"/>
      <c r="G730" s="84"/>
      <c r="H730" s="84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2.75" customHeight="1">
      <c r="A731" s="10"/>
      <c r="B731" s="10"/>
      <c r="C731" s="10"/>
      <c r="D731" s="10"/>
      <c r="E731" s="10"/>
      <c r="F731" s="84"/>
      <c r="G731" s="84"/>
      <c r="H731" s="84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2.75" customHeight="1">
      <c r="A732" s="10"/>
      <c r="B732" s="10"/>
      <c r="C732" s="10"/>
      <c r="D732" s="10"/>
      <c r="E732" s="10"/>
      <c r="F732" s="84"/>
      <c r="G732" s="84"/>
      <c r="H732" s="84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2.75" customHeight="1">
      <c r="A733" s="10"/>
      <c r="B733" s="10"/>
      <c r="C733" s="10"/>
      <c r="D733" s="10"/>
      <c r="E733" s="10"/>
      <c r="F733" s="84"/>
      <c r="G733" s="84"/>
      <c r="H733" s="84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2.75" customHeight="1">
      <c r="A734" s="10"/>
      <c r="B734" s="10"/>
      <c r="C734" s="10"/>
      <c r="D734" s="10"/>
      <c r="E734" s="10"/>
      <c r="F734" s="84"/>
      <c r="G734" s="84"/>
      <c r="H734" s="84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2.75" customHeight="1">
      <c r="A735" s="10"/>
      <c r="B735" s="10"/>
      <c r="C735" s="10"/>
      <c r="D735" s="10"/>
      <c r="E735" s="10"/>
      <c r="F735" s="84"/>
      <c r="G735" s="84"/>
      <c r="H735" s="84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2.75" customHeight="1">
      <c r="A736" s="10"/>
      <c r="B736" s="10"/>
      <c r="C736" s="10"/>
      <c r="D736" s="10"/>
      <c r="E736" s="10"/>
      <c r="F736" s="84"/>
      <c r="G736" s="84"/>
      <c r="H736" s="84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2.75" customHeight="1">
      <c r="A737" s="10"/>
      <c r="B737" s="10"/>
      <c r="C737" s="10"/>
      <c r="D737" s="10"/>
      <c r="E737" s="10"/>
      <c r="F737" s="84"/>
      <c r="G737" s="84"/>
      <c r="H737" s="84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2.75" customHeight="1">
      <c r="A738" s="10"/>
      <c r="B738" s="10"/>
      <c r="C738" s="10"/>
      <c r="D738" s="10"/>
      <c r="E738" s="10"/>
      <c r="F738" s="84"/>
      <c r="G738" s="84"/>
      <c r="H738" s="84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2.75" customHeight="1">
      <c r="A739" s="10"/>
      <c r="B739" s="10"/>
      <c r="C739" s="10"/>
      <c r="D739" s="10"/>
      <c r="E739" s="10"/>
      <c r="F739" s="84"/>
      <c r="G739" s="84"/>
      <c r="H739" s="84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2.75" customHeight="1">
      <c r="A740" s="10"/>
      <c r="B740" s="10"/>
      <c r="C740" s="10"/>
      <c r="D740" s="10"/>
      <c r="E740" s="10"/>
      <c r="F740" s="84"/>
      <c r="G740" s="84"/>
      <c r="H740" s="84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2.75" customHeight="1">
      <c r="A741" s="10"/>
      <c r="B741" s="10"/>
      <c r="C741" s="10"/>
      <c r="D741" s="10"/>
      <c r="E741" s="10"/>
      <c r="F741" s="84"/>
      <c r="G741" s="84"/>
      <c r="H741" s="84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2.75" customHeight="1">
      <c r="A742" s="10"/>
      <c r="B742" s="10"/>
      <c r="C742" s="10"/>
      <c r="D742" s="10"/>
      <c r="E742" s="10"/>
      <c r="F742" s="84"/>
      <c r="G742" s="84"/>
      <c r="H742" s="84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2.75" customHeight="1">
      <c r="A743" s="10"/>
      <c r="B743" s="10"/>
      <c r="C743" s="10"/>
      <c r="D743" s="10"/>
      <c r="E743" s="10"/>
      <c r="F743" s="84"/>
      <c r="G743" s="84"/>
      <c r="H743" s="84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2.75" customHeight="1">
      <c r="A744" s="10"/>
      <c r="B744" s="10"/>
      <c r="C744" s="10"/>
      <c r="D744" s="10"/>
      <c r="E744" s="10"/>
      <c r="F744" s="84"/>
      <c r="G744" s="84"/>
      <c r="H744" s="84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2.75" customHeight="1">
      <c r="A745" s="10"/>
      <c r="B745" s="10"/>
      <c r="C745" s="10"/>
      <c r="D745" s="10"/>
      <c r="E745" s="10"/>
      <c r="F745" s="84"/>
      <c r="G745" s="84"/>
      <c r="H745" s="84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2.75" customHeight="1">
      <c r="A746" s="10"/>
      <c r="B746" s="10"/>
      <c r="C746" s="10"/>
      <c r="D746" s="10"/>
      <c r="E746" s="10"/>
      <c r="F746" s="84"/>
      <c r="G746" s="84"/>
      <c r="H746" s="84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2.75" customHeight="1">
      <c r="A747" s="10"/>
      <c r="B747" s="10"/>
      <c r="C747" s="10"/>
      <c r="D747" s="10"/>
      <c r="E747" s="10"/>
      <c r="F747" s="84"/>
      <c r="G747" s="84"/>
      <c r="H747" s="84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2.75" customHeight="1">
      <c r="A748" s="10"/>
      <c r="B748" s="10"/>
      <c r="C748" s="10"/>
      <c r="D748" s="10"/>
      <c r="E748" s="10"/>
      <c r="F748" s="84"/>
      <c r="G748" s="84"/>
      <c r="H748" s="84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2.75" customHeight="1">
      <c r="A749" s="10"/>
      <c r="B749" s="10"/>
      <c r="C749" s="10"/>
      <c r="D749" s="10"/>
      <c r="E749" s="10"/>
      <c r="F749" s="84"/>
      <c r="G749" s="84"/>
      <c r="H749" s="84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2.75" customHeight="1">
      <c r="A750" s="10"/>
      <c r="B750" s="10"/>
      <c r="C750" s="10"/>
      <c r="D750" s="10"/>
      <c r="E750" s="10"/>
      <c r="F750" s="84"/>
      <c r="G750" s="84"/>
      <c r="H750" s="84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2.75" customHeight="1">
      <c r="A751" s="10"/>
      <c r="B751" s="10"/>
      <c r="C751" s="10"/>
      <c r="D751" s="10"/>
      <c r="E751" s="10"/>
      <c r="F751" s="84"/>
      <c r="G751" s="84"/>
      <c r="H751" s="84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2.75" customHeight="1">
      <c r="A752" s="10"/>
      <c r="B752" s="10"/>
      <c r="C752" s="10"/>
      <c r="D752" s="10"/>
      <c r="E752" s="10"/>
      <c r="F752" s="84"/>
      <c r="G752" s="84"/>
      <c r="H752" s="84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2.75" customHeight="1">
      <c r="A753" s="10"/>
      <c r="B753" s="10"/>
      <c r="C753" s="10"/>
      <c r="D753" s="10"/>
      <c r="E753" s="10"/>
      <c r="F753" s="84"/>
      <c r="G753" s="84"/>
      <c r="H753" s="84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2.75" customHeight="1">
      <c r="A754" s="10"/>
      <c r="B754" s="10"/>
      <c r="C754" s="10"/>
      <c r="D754" s="10"/>
      <c r="E754" s="10"/>
      <c r="F754" s="84"/>
      <c r="G754" s="84"/>
      <c r="H754" s="84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2.75" customHeight="1">
      <c r="A755" s="10"/>
      <c r="B755" s="10"/>
      <c r="C755" s="10"/>
      <c r="D755" s="10"/>
      <c r="E755" s="10"/>
      <c r="F755" s="84"/>
      <c r="G755" s="84"/>
      <c r="H755" s="84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2.75" customHeight="1">
      <c r="A756" s="10"/>
      <c r="B756" s="10"/>
      <c r="C756" s="10"/>
      <c r="D756" s="10"/>
      <c r="E756" s="10"/>
      <c r="F756" s="84"/>
      <c r="G756" s="84"/>
      <c r="H756" s="84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2.75" customHeight="1">
      <c r="A757" s="10"/>
      <c r="B757" s="10"/>
      <c r="C757" s="10"/>
      <c r="D757" s="10"/>
      <c r="E757" s="10"/>
      <c r="F757" s="84"/>
      <c r="G757" s="84"/>
      <c r="H757" s="84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2.75" customHeight="1">
      <c r="A758" s="10"/>
      <c r="B758" s="10"/>
      <c r="C758" s="10"/>
      <c r="D758" s="10"/>
      <c r="E758" s="10"/>
      <c r="F758" s="84"/>
      <c r="G758" s="84"/>
      <c r="H758" s="84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2.75" customHeight="1">
      <c r="A759" s="10"/>
      <c r="B759" s="10"/>
      <c r="C759" s="10"/>
      <c r="D759" s="10"/>
      <c r="E759" s="10"/>
      <c r="F759" s="84"/>
      <c r="G759" s="84"/>
      <c r="H759" s="84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2.75" customHeight="1">
      <c r="A760" s="10"/>
      <c r="B760" s="10"/>
      <c r="C760" s="10"/>
      <c r="D760" s="10"/>
      <c r="E760" s="10"/>
      <c r="F760" s="84"/>
      <c r="G760" s="84"/>
      <c r="H760" s="84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2.75" customHeight="1">
      <c r="A761" s="10"/>
      <c r="B761" s="10"/>
      <c r="C761" s="10"/>
      <c r="D761" s="10"/>
      <c r="E761" s="10"/>
      <c r="F761" s="84"/>
      <c r="G761" s="84"/>
      <c r="H761" s="84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2.75" customHeight="1">
      <c r="A762" s="10"/>
      <c r="B762" s="10"/>
      <c r="C762" s="10"/>
      <c r="D762" s="10"/>
      <c r="E762" s="10"/>
      <c r="F762" s="84"/>
      <c r="G762" s="84"/>
      <c r="H762" s="84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2.75" customHeight="1">
      <c r="A763" s="10"/>
      <c r="B763" s="10"/>
      <c r="C763" s="10"/>
      <c r="D763" s="10"/>
      <c r="E763" s="10"/>
      <c r="F763" s="84"/>
      <c r="G763" s="84"/>
      <c r="H763" s="84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2.75" customHeight="1">
      <c r="A764" s="10"/>
      <c r="B764" s="10"/>
      <c r="C764" s="10"/>
      <c r="D764" s="10"/>
      <c r="E764" s="10"/>
      <c r="F764" s="84"/>
      <c r="G764" s="84"/>
      <c r="H764" s="84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2.75" customHeight="1">
      <c r="A765" s="10"/>
      <c r="B765" s="10"/>
      <c r="C765" s="10"/>
      <c r="D765" s="10"/>
      <c r="E765" s="10"/>
      <c r="F765" s="84"/>
      <c r="G765" s="84"/>
      <c r="H765" s="84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2.75" customHeight="1">
      <c r="A766" s="10"/>
      <c r="B766" s="10"/>
      <c r="C766" s="10"/>
      <c r="D766" s="10"/>
      <c r="E766" s="10"/>
      <c r="F766" s="84"/>
      <c r="G766" s="84"/>
      <c r="H766" s="84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2.75" customHeight="1">
      <c r="A767" s="10"/>
      <c r="B767" s="10"/>
      <c r="C767" s="10"/>
      <c r="D767" s="10"/>
      <c r="E767" s="10"/>
      <c r="F767" s="84"/>
      <c r="G767" s="84"/>
      <c r="H767" s="84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2.75" customHeight="1">
      <c r="A768" s="10"/>
      <c r="B768" s="10"/>
      <c r="C768" s="10"/>
      <c r="D768" s="10"/>
      <c r="E768" s="10"/>
      <c r="F768" s="84"/>
      <c r="G768" s="84"/>
      <c r="H768" s="84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2.75" customHeight="1">
      <c r="A769" s="10"/>
      <c r="B769" s="10"/>
      <c r="C769" s="10"/>
      <c r="D769" s="10"/>
      <c r="E769" s="10"/>
      <c r="F769" s="84"/>
      <c r="G769" s="84"/>
      <c r="H769" s="84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2.75" customHeight="1">
      <c r="A770" s="10"/>
      <c r="B770" s="10"/>
      <c r="C770" s="10"/>
      <c r="D770" s="10"/>
      <c r="E770" s="10"/>
      <c r="F770" s="84"/>
      <c r="G770" s="84"/>
      <c r="H770" s="84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2.75" customHeight="1">
      <c r="A771" s="10"/>
      <c r="B771" s="10"/>
      <c r="C771" s="10"/>
      <c r="D771" s="10"/>
      <c r="E771" s="10"/>
      <c r="F771" s="84"/>
      <c r="G771" s="84"/>
      <c r="H771" s="84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2.75" customHeight="1">
      <c r="A772" s="10"/>
      <c r="B772" s="10"/>
      <c r="C772" s="10"/>
      <c r="D772" s="10"/>
      <c r="E772" s="10"/>
      <c r="F772" s="84"/>
      <c r="G772" s="84"/>
      <c r="H772" s="84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2.75" customHeight="1">
      <c r="A773" s="10"/>
      <c r="B773" s="10"/>
      <c r="C773" s="10"/>
      <c r="D773" s="10"/>
      <c r="E773" s="10"/>
      <c r="F773" s="84"/>
      <c r="G773" s="84"/>
      <c r="H773" s="84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2.75" customHeight="1">
      <c r="A774" s="10"/>
      <c r="B774" s="10"/>
      <c r="C774" s="10"/>
      <c r="D774" s="10"/>
      <c r="E774" s="10"/>
      <c r="F774" s="84"/>
      <c r="G774" s="84"/>
      <c r="H774" s="84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2.75" customHeight="1">
      <c r="A775" s="10"/>
      <c r="B775" s="10"/>
      <c r="C775" s="10"/>
      <c r="D775" s="10"/>
      <c r="E775" s="10"/>
      <c r="F775" s="84"/>
      <c r="G775" s="84"/>
      <c r="H775" s="84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2.75" customHeight="1">
      <c r="A776" s="10"/>
      <c r="B776" s="10"/>
      <c r="C776" s="10"/>
      <c r="D776" s="10"/>
      <c r="E776" s="10"/>
      <c r="F776" s="84"/>
      <c r="G776" s="84"/>
      <c r="H776" s="84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2.75" customHeight="1">
      <c r="A777" s="10"/>
      <c r="B777" s="10"/>
      <c r="C777" s="10"/>
      <c r="D777" s="10"/>
      <c r="E777" s="10"/>
      <c r="F777" s="84"/>
      <c r="G777" s="84"/>
      <c r="H777" s="84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2.75" customHeight="1">
      <c r="A778" s="10"/>
      <c r="B778" s="10"/>
      <c r="C778" s="10"/>
      <c r="D778" s="10"/>
      <c r="E778" s="10"/>
      <c r="F778" s="84"/>
      <c r="G778" s="84"/>
      <c r="H778" s="84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2.75" customHeight="1">
      <c r="A779" s="10"/>
      <c r="B779" s="10"/>
      <c r="C779" s="10"/>
      <c r="D779" s="10"/>
      <c r="E779" s="10"/>
      <c r="F779" s="84"/>
      <c r="G779" s="84"/>
      <c r="H779" s="84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2.75" customHeight="1">
      <c r="A780" s="10"/>
      <c r="B780" s="10"/>
      <c r="C780" s="10"/>
      <c r="D780" s="10"/>
      <c r="E780" s="10"/>
      <c r="F780" s="84"/>
      <c r="G780" s="84"/>
      <c r="H780" s="84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2.75" customHeight="1">
      <c r="A781" s="10"/>
      <c r="B781" s="10"/>
      <c r="C781" s="10"/>
      <c r="D781" s="10"/>
      <c r="E781" s="10"/>
      <c r="F781" s="84"/>
      <c r="G781" s="84"/>
      <c r="H781" s="84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2.75" customHeight="1">
      <c r="A782" s="10"/>
      <c r="B782" s="10"/>
      <c r="C782" s="10"/>
      <c r="D782" s="10"/>
      <c r="E782" s="10"/>
      <c r="F782" s="84"/>
      <c r="G782" s="84"/>
      <c r="H782" s="84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2.75" customHeight="1">
      <c r="A783" s="10"/>
      <c r="B783" s="10"/>
      <c r="C783" s="10"/>
      <c r="D783" s="10"/>
      <c r="E783" s="10"/>
      <c r="F783" s="84"/>
      <c r="G783" s="84"/>
      <c r="H783" s="84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2.75" customHeight="1">
      <c r="A784" s="10"/>
      <c r="B784" s="10"/>
      <c r="C784" s="10"/>
      <c r="D784" s="10"/>
      <c r="E784" s="10"/>
      <c r="F784" s="84"/>
      <c r="G784" s="84"/>
      <c r="H784" s="84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2.75" customHeight="1">
      <c r="A785" s="10"/>
      <c r="B785" s="10"/>
      <c r="C785" s="10"/>
      <c r="D785" s="10"/>
      <c r="E785" s="10"/>
      <c r="F785" s="84"/>
      <c r="G785" s="84"/>
      <c r="H785" s="84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2.75" customHeight="1">
      <c r="A786" s="10"/>
      <c r="B786" s="10"/>
      <c r="C786" s="10"/>
      <c r="D786" s="10"/>
      <c r="E786" s="10"/>
      <c r="F786" s="84"/>
      <c r="G786" s="84"/>
      <c r="H786" s="84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2.75" customHeight="1">
      <c r="A787" s="10"/>
      <c r="B787" s="10"/>
      <c r="C787" s="10"/>
      <c r="D787" s="10"/>
      <c r="E787" s="10"/>
      <c r="F787" s="84"/>
      <c r="G787" s="84"/>
      <c r="H787" s="84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2.75" customHeight="1">
      <c r="A788" s="10"/>
      <c r="B788" s="10"/>
      <c r="C788" s="10"/>
      <c r="D788" s="10"/>
      <c r="E788" s="10"/>
      <c r="F788" s="84"/>
      <c r="G788" s="84"/>
      <c r="H788" s="84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2.75" customHeight="1">
      <c r="A789" s="10"/>
      <c r="B789" s="10"/>
      <c r="C789" s="10"/>
      <c r="D789" s="10"/>
      <c r="E789" s="10"/>
      <c r="F789" s="84"/>
      <c r="G789" s="84"/>
      <c r="H789" s="84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2.75" customHeight="1">
      <c r="A790" s="10"/>
      <c r="B790" s="10"/>
      <c r="C790" s="10"/>
      <c r="D790" s="10"/>
      <c r="E790" s="10"/>
      <c r="F790" s="84"/>
      <c r="G790" s="84"/>
      <c r="H790" s="84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2.75" customHeight="1">
      <c r="A791" s="10"/>
      <c r="B791" s="10"/>
      <c r="C791" s="10"/>
      <c r="D791" s="10"/>
      <c r="E791" s="10"/>
      <c r="F791" s="84"/>
      <c r="G791" s="84"/>
      <c r="H791" s="84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2.75" customHeight="1">
      <c r="A792" s="10"/>
      <c r="B792" s="10"/>
      <c r="C792" s="10"/>
      <c r="D792" s="10"/>
      <c r="E792" s="10"/>
      <c r="F792" s="84"/>
      <c r="G792" s="84"/>
      <c r="H792" s="84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2.75" customHeight="1">
      <c r="A793" s="10"/>
      <c r="B793" s="10"/>
      <c r="C793" s="10"/>
      <c r="D793" s="10"/>
      <c r="E793" s="10"/>
      <c r="F793" s="84"/>
      <c r="G793" s="84"/>
      <c r="H793" s="84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2.75" customHeight="1">
      <c r="A794" s="10"/>
      <c r="B794" s="10"/>
      <c r="C794" s="10"/>
      <c r="D794" s="10"/>
      <c r="E794" s="10"/>
      <c r="F794" s="84"/>
      <c r="G794" s="84"/>
      <c r="H794" s="84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2.75" customHeight="1">
      <c r="A795" s="10"/>
      <c r="B795" s="10"/>
      <c r="C795" s="10"/>
      <c r="D795" s="10"/>
      <c r="E795" s="10"/>
      <c r="F795" s="84"/>
      <c r="G795" s="84"/>
      <c r="H795" s="84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2.75" customHeight="1">
      <c r="A796" s="10"/>
      <c r="B796" s="10"/>
      <c r="C796" s="10"/>
      <c r="D796" s="10"/>
      <c r="E796" s="10"/>
      <c r="F796" s="84"/>
      <c r="G796" s="84"/>
      <c r="H796" s="84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2.75" customHeight="1">
      <c r="A797" s="10"/>
      <c r="B797" s="10"/>
      <c r="C797" s="10"/>
      <c r="D797" s="10"/>
      <c r="E797" s="10"/>
      <c r="F797" s="84"/>
      <c r="G797" s="84"/>
      <c r="H797" s="84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2.75" customHeight="1">
      <c r="A798" s="10"/>
      <c r="B798" s="10"/>
      <c r="C798" s="10"/>
      <c r="D798" s="10"/>
      <c r="E798" s="10"/>
      <c r="F798" s="84"/>
      <c r="G798" s="84"/>
      <c r="H798" s="84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2.75" customHeight="1">
      <c r="A799" s="10"/>
      <c r="B799" s="10"/>
      <c r="C799" s="10"/>
      <c r="D799" s="10"/>
      <c r="E799" s="10"/>
      <c r="F799" s="84"/>
      <c r="G799" s="84"/>
      <c r="H799" s="84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2.75" customHeight="1">
      <c r="A800" s="10"/>
      <c r="B800" s="10"/>
      <c r="C800" s="10"/>
      <c r="D800" s="10"/>
      <c r="E800" s="10"/>
      <c r="F800" s="84"/>
      <c r="G800" s="84"/>
      <c r="H800" s="84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2.75" customHeight="1">
      <c r="A801" s="10"/>
      <c r="B801" s="10"/>
      <c r="C801" s="10"/>
      <c r="D801" s="10"/>
      <c r="E801" s="10"/>
      <c r="F801" s="84"/>
      <c r="G801" s="84"/>
      <c r="H801" s="84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2.75" customHeight="1">
      <c r="A802" s="10"/>
      <c r="B802" s="10"/>
      <c r="C802" s="10"/>
      <c r="D802" s="10"/>
      <c r="E802" s="10"/>
      <c r="F802" s="84"/>
      <c r="G802" s="84"/>
      <c r="H802" s="84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2.75" customHeight="1">
      <c r="A803" s="10"/>
      <c r="B803" s="10"/>
      <c r="C803" s="10"/>
      <c r="D803" s="10"/>
      <c r="E803" s="10"/>
      <c r="F803" s="84"/>
      <c r="G803" s="84"/>
      <c r="H803" s="84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2.75" customHeight="1">
      <c r="A804" s="10"/>
      <c r="B804" s="10"/>
      <c r="C804" s="10"/>
      <c r="D804" s="10"/>
      <c r="E804" s="10"/>
      <c r="F804" s="84"/>
      <c r="G804" s="84"/>
      <c r="H804" s="84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2.75" customHeight="1">
      <c r="A805" s="10"/>
      <c r="B805" s="10"/>
      <c r="C805" s="10"/>
      <c r="D805" s="10"/>
      <c r="E805" s="10"/>
      <c r="F805" s="84"/>
      <c r="G805" s="84"/>
      <c r="H805" s="84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2.75" customHeight="1">
      <c r="A806" s="10"/>
      <c r="B806" s="10"/>
      <c r="C806" s="10"/>
      <c r="D806" s="10"/>
      <c r="E806" s="10"/>
      <c r="F806" s="84"/>
      <c r="G806" s="84"/>
      <c r="H806" s="84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2.75" customHeight="1">
      <c r="A807" s="10"/>
      <c r="B807" s="10"/>
      <c r="C807" s="10"/>
      <c r="D807" s="10"/>
      <c r="E807" s="10"/>
      <c r="F807" s="84"/>
      <c r="G807" s="84"/>
      <c r="H807" s="84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2.75" customHeight="1">
      <c r="A808" s="10"/>
      <c r="B808" s="10"/>
      <c r="C808" s="10"/>
      <c r="D808" s="10"/>
      <c r="E808" s="10"/>
      <c r="F808" s="84"/>
      <c r="G808" s="84"/>
      <c r="H808" s="84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2.75" customHeight="1">
      <c r="A809" s="10"/>
      <c r="B809" s="10"/>
      <c r="C809" s="10"/>
      <c r="D809" s="10"/>
      <c r="E809" s="10"/>
      <c r="F809" s="84"/>
      <c r="G809" s="84"/>
      <c r="H809" s="84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2.75" customHeight="1">
      <c r="A810" s="10"/>
      <c r="B810" s="10"/>
      <c r="C810" s="10"/>
      <c r="D810" s="10"/>
      <c r="E810" s="10"/>
      <c r="F810" s="84"/>
      <c r="G810" s="84"/>
      <c r="H810" s="84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2.75" customHeight="1">
      <c r="A811" s="10"/>
      <c r="B811" s="10"/>
      <c r="C811" s="10"/>
      <c r="D811" s="10"/>
      <c r="E811" s="10"/>
      <c r="F811" s="84"/>
      <c r="G811" s="84"/>
      <c r="H811" s="84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2.75" customHeight="1">
      <c r="A812" s="10"/>
      <c r="B812" s="10"/>
      <c r="C812" s="10"/>
      <c r="D812" s="10"/>
      <c r="E812" s="10"/>
      <c r="F812" s="84"/>
      <c r="G812" s="84"/>
      <c r="H812" s="84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2.75" customHeight="1">
      <c r="A813" s="10"/>
      <c r="B813" s="10"/>
      <c r="C813" s="10"/>
      <c r="D813" s="10"/>
      <c r="E813" s="10"/>
      <c r="F813" s="84"/>
      <c r="G813" s="84"/>
      <c r="H813" s="84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2.75" customHeight="1">
      <c r="A814" s="10"/>
      <c r="B814" s="10"/>
      <c r="C814" s="10"/>
      <c r="D814" s="10"/>
      <c r="E814" s="10"/>
      <c r="F814" s="84"/>
      <c r="G814" s="84"/>
      <c r="H814" s="84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2.75" customHeight="1">
      <c r="A815" s="10"/>
      <c r="B815" s="10"/>
      <c r="C815" s="10"/>
      <c r="D815" s="10"/>
      <c r="E815" s="10"/>
      <c r="F815" s="84"/>
      <c r="G815" s="84"/>
      <c r="H815" s="84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2.75" customHeight="1">
      <c r="A816" s="10"/>
      <c r="B816" s="10"/>
      <c r="C816" s="10"/>
      <c r="D816" s="10"/>
      <c r="E816" s="10"/>
      <c r="F816" s="84"/>
      <c r="G816" s="84"/>
      <c r="H816" s="84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2.75" customHeight="1">
      <c r="A817" s="10"/>
      <c r="B817" s="10"/>
      <c r="C817" s="10"/>
      <c r="D817" s="10"/>
      <c r="E817" s="10"/>
      <c r="F817" s="84"/>
      <c r="G817" s="84"/>
      <c r="H817" s="84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2.75" customHeight="1">
      <c r="A818" s="10"/>
      <c r="B818" s="10"/>
      <c r="C818" s="10"/>
      <c r="D818" s="10"/>
      <c r="E818" s="10"/>
      <c r="F818" s="84"/>
      <c r="G818" s="84"/>
      <c r="H818" s="84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2.75" customHeight="1">
      <c r="A819" s="10"/>
      <c r="B819" s="10"/>
      <c r="C819" s="10"/>
      <c r="D819" s="10"/>
      <c r="E819" s="10"/>
      <c r="F819" s="84"/>
      <c r="G819" s="84"/>
      <c r="H819" s="84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2.75" customHeight="1">
      <c r="A820" s="10"/>
      <c r="B820" s="10"/>
      <c r="C820" s="10"/>
      <c r="D820" s="10"/>
      <c r="E820" s="10"/>
      <c r="F820" s="84"/>
      <c r="G820" s="84"/>
      <c r="H820" s="84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2.75" customHeight="1">
      <c r="A821" s="10"/>
      <c r="B821" s="10"/>
      <c r="C821" s="10"/>
      <c r="D821" s="10"/>
      <c r="E821" s="10"/>
      <c r="F821" s="84"/>
      <c r="G821" s="84"/>
      <c r="H821" s="84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2.75" customHeight="1">
      <c r="A822" s="10"/>
      <c r="B822" s="10"/>
      <c r="C822" s="10"/>
      <c r="D822" s="10"/>
      <c r="E822" s="10"/>
      <c r="F822" s="84"/>
      <c r="G822" s="84"/>
      <c r="H822" s="84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2.75" customHeight="1">
      <c r="A823" s="10"/>
      <c r="B823" s="10"/>
      <c r="C823" s="10"/>
      <c r="D823" s="10"/>
      <c r="E823" s="10"/>
      <c r="F823" s="84"/>
      <c r="G823" s="84"/>
      <c r="H823" s="84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2.75" customHeight="1">
      <c r="A824" s="10"/>
      <c r="B824" s="10"/>
      <c r="C824" s="10"/>
      <c r="D824" s="10"/>
      <c r="E824" s="10"/>
      <c r="F824" s="84"/>
      <c r="G824" s="84"/>
      <c r="H824" s="84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2.75" customHeight="1">
      <c r="A825" s="10"/>
      <c r="B825" s="10"/>
      <c r="C825" s="10"/>
      <c r="D825" s="10"/>
      <c r="E825" s="10"/>
      <c r="F825" s="84"/>
      <c r="G825" s="84"/>
      <c r="H825" s="84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2.75" customHeight="1">
      <c r="A826" s="10"/>
      <c r="B826" s="10"/>
      <c r="C826" s="10"/>
      <c r="D826" s="10"/>
      <c r="E826" s="10"/>
      <c r="F826" s="84"/>
      <c r="G826" s="84"/>
      <c r="H826" s="84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2.75" customHeight="1">
      <c r="A827" s="10"/>
      <c r="B827" s="10"/>
      <c r="C827" s="10"/>
      <c r="D827" s="10"/>
      <c r="E827" s="10"/>
      <c r="F827" s="84"/>
      <c r="G827" s="84"/>
      <c r="H827" s="84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2.75" customHeight="1">
      <c r="A828" s="10"/>
      <c r="B828" s="10"/>
      <c r="C828" s="10"/>
      <c r="D828" s="10"/>
      <c r="E828" s="10"/>
      <c r="F828" s="84"/>
      <c r="G828" s="84"/>
      <c r="H828" s="84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2.75" customHeight="1">
      <c r="A829" s="10"/>
      <c r="B829" s="10"/>
      <c r="C829" s="10"/>
      <c r="D829" s="10"/>
      <c r="E829" s="10"/>
      <c r="F829" s="84"/>
      <c r="G829" s="84"/>
      <c r="H829" s="84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2.75" customHeight="1">
      <c r="A830" s="10"/>
      <c r="B830" s="10"/>
      <c r="C830" s="10"/>
      <c r="D830" s="10"/>
      <c r="E830" s="10"/>
      <c r="F830" s="84"/>
      <c r="G830" s="84"/>
      <c r="H830" s="84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2.75" customHeight="1">
      <c r="A831" s="10"/>
      <c r="B831" s="10"/>
      <c r="C831" s="10"/>
      <c r="D831" s="10"/>
      <c r="E831" s="10"/>
      <c r="F831" s="84"/>
      <c r="G831" s="84"/>
      <c r="H831" s="84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2.75" customHeight="1">
      <c r="A832" s="10"/>
      <c r="B832" s="10"/>
      <c r="C832" s="10"/>
      <c r="D832" s="10"/>
      <c r="E832" s="10"/>
      <c r="F832" s="84"/>
      <c r="G832" s="84"/>
      <c r="H832" s="84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2.75" customHeight="1">
      <c r="A833" s="10"/>
      <c r="B833" s="10"/>
      <c r="C833" s="10"/>
      <c r="D833" s="10"/>
      <c r="E833" s="10"/>
      <c r="F833" s="84"/>
      <c r="G833" s="84"/>
      <c r="H833" s="84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2.75" customHeight="1">
      <c r="A834" s="10"/>
      <c r="B834" s="10"/>
      <c r="C834" s="10"/>
      <c r="D834" s="10"/>
      <c r="E834" s="10"/>
      <c r="F834" s="84"/>
      <c r="G834" s="84"/>
      <c r="H834" s="84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2.75" customHeight="1">
      <c r="A835" s="10"/>
      <c r="B835" s="10"/>
      <c r="C835" s="10"/>
      <c r="D835" s="10"/>
      <c r="E835" s="10"/>
      <c r="F835" s="84"/>
      <c r="G835" s="84"/>
      <c r="H835" s="84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2.75" customHeight="1">
      <c r="A836" s="10"/>
      <c r="B836" s="10"/>
      <c r="C836" s="10"/>
      <c r="D836" s="10"/>
      <c r="E836" s="10"/>
      <c r="F836" s="84"/>
      <c r="G836" s="84"/>
      <c r="H836" s="84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2.75" customHeight="1">
      <c r="A837" s="10"/>
      <c r="B837" s="10"/>
      <c r="C837" s="10"/>
      <c r="D837" s="10"/>
      <c r="E837" s="10"/>
      <c r="F837" s="84"/>
      <c r="G837" s="84"/>
      <c r="H837" s="84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2.75" customHeight="1">
      <c r="A838" s="10"/>
      <c r="B838" s="10"/>
      <c r="C838" s="10"/>
      <c r="D838" s="10"/>
      <c r="E838" s="10"/>
      <c r="F838" s="84"/>
      <c r="G838" s="84"/>
      <c r="H838" s="84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2.75" customHeight="1">
      <c r="A839" s="10"/>
      <c r="B839" s="10"/>
      <c r="C839" s="10"/>
      <c r="D839" s="10"/>
      <c r="E839" s="10"/>
      <c r="F839" s="84"/>
      <c r="G839" s="84"/>
      <c r="H839" s="84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2.75" customHeight="1">
      <c r="A840" s="10"/>
      <c r="B840" s="10"/>
      <c r="C840" s="10"/>
      <c r="D840" s="10"/>
      <c r="E840" s="10"/>
      <c r="F840" s="84"/>
      <c r="G840" s="84"/>
      <c r="H840" s="84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2.75" customHeight="1">
      <c r="A841" s="10"/>
      <c r="B841" s="10"/>
      <c r="C841" s="10"/>
      <c r="D841" s="10"/>
      <c r="E841" s="10"/>
      <c r="F841" s="84"/>
      <c r="G841" s="84"/>
      <c r="H841" s="84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2.75" customHeight="1">
      <c r="A842" s="10"/>
      <c r="B842" s="10"/>
      <c r="C842" s="10"/>
      <c r="D842" s="10"/>
      <c r="E842" s="10"/>
      <c r="F842" s="84"/>
      <c r="G842" s="84"/>
      <c r="H842" s="84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2.75" customHeight="1">
      <c r="A843" s="10"/>
      <c r="B843" s="10"/>
      <c r="C843" s="10"/>
      <c r="D843" s="10"/>
      <c r="E843" s="10"/>
      <c r="F843" s="84"/>
      <c r="G843" s="84"/>
      <c r="H843" s="84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2.75" customHeight="1">
      <c r="A844" s="10"/>
      <c r="B844" s="10"/>
      <c r="C844" s="10"/>
      <c r="D844" s="10"/>
      <c r="E844" s="10"/>
      <c r="F844" s="84"/>
      <c r="G844" s="84"/>
      <c r="H844" s="84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2.75" customHeight="1">
      <c r="A845" s="10"/>
      <c r="B845" s="10"/>
      <c r="C845" s="10"/>
      <c r="D845" s="10"/>
      <c r="E845" s="10"/>
      <c r="F845" s="84"/>
      <c r="G845" s="84"/>
      <c r="H845" s="84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2.75" customHeight="1">
      <c r="A846" s="10"/>
      <c r="B846" s="10"/>
      <c r="C846" s="10"/>
      <c r="D846" s="10"/>
      <c r="E846" s="10"/>
      <c r="F846" s="84"/>
      <c r="G846" s="84"/>
      <c r="H846" s="84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2.75" customHeight="1">
      <c r="A847" s="10"/>
      <c r="B847" s="10"/>
      <c r="C847" s="10"/>
      <c r="D847" s="10"/>
      <c r="E847" s="10"/>
      <c r="F847" s="84"/>
      <c r="G847" s="84"/>
      <c r="H847" s="84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2.75" customHeight="1">
      <c r="A848" s="10"/>
      <c r="B848" s="10"/>
      <c r="C848" s="10"/>
      <c r="D848" s="10"/>
      <c r="E848" s="10"/>
      <c r="F848" s="84"/>
      <c r="G848" s="84"/>
      <c r="H848" s="84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2.75" customHeight="1">
      <c r="A849" s="10"/>
      <c r="B849" s="10"/>
      <c r="C849" s="10"/>
      <c r="D849" s="10"/>
      <c r="E849" s="10"/>
      <c r="F849" s="84"/>
      <c r="G849" s="84"/>
      <c r="H849" s="84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2.75" customHeight="1">
      <c r="A850" s="10"/>
      <c r="B850" s="10"/>
      <c r="C850" s="10"/>
      <c r="D850" s="10"/>
      <c r="E850" s="10"/>
      <c r="F850" s="84"/>
      <c r="G850" s="84"/>
      <c r="H850" s="84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2.75" customHeight="1">
      <c r="A851" s="10"/>
      <c r="B851" s="10"/>
      <c r="C851" s="10"/>
      <c r="D851" s="10"/>
      <c r="E851" s="10"/>
      <c r="F851" s="84"/>
      <c r="G851" s="84"/>
      <c r="H851" s="84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2.75" customHeight="1">
      <c r="A852" s="10"/>
      <c r="B852" s="10"/>
      <c r="C852" s="10"/>
      <c r="D852" s="10"/>
      <c r="E852" s="10"/>
      <c r="F852" s="84"/>
      <c r="G852" s="84"/>
      <c r="H852" s="84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2.75" customHeight="1">
      <c r="A853" s="10"/>
      <c r="B853" s="10"/>
      <c r="C853" s="10"/>
      <c r="D853" s="10"/>
      <c r="E853" s="10"/>
      <c r="F853" s="84"/>
      <c r="G853" s="84"/>
      <c r="H853" s="84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2.75" customHeight="1">
      <c r="A854" s="10"/>
      <c r="B854" s="10"/>
      <c r="C854" s="10"/>
      <c r="D854" s="10"/>
      <c r="E854" s="10"/>
      <c r="F854" s="84"/>
      <c r="G854" s="84"/>
      <c r="H854" s="84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2.75" customHeight="1">
      <c r="A855" s="10"/>
      <c r="B855" s="10"/>
      <c r="C855" s="10"/>
      <c r="D855" s="10"/>
      <c r="E855" s="10"/>
      <c r="F855" s="84"/>
      <c r="G855" s="84"/>
      <c r="H855" s="84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2.75" customHeight="1">
      <c r="A856" s="10"/>
      <c r="B856" s="10"/>
      <c r="C856" s="10"/>
      <c r="D856" s="10"/>
      <c r="E856" s="10"/>
      <c r="F856" s="84"/>
      <c r="G856" s="84"/>
      <c r="H856" s="84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2.75" customHeight="1">
      <c r="A857" s="10"/>
      <c r="B857" s="10"/>
      <c r="C857" s="10"/>
      <c r="D857" s="10"/>
      <c r="E857" s="10"/>
      <c r="F857" s="84"/>
      <c r="G857" s="84"/>
      <c r="H857" s="84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2.75" customHeight="1">
      <c r="A858" s="10"/>
      <c r="B858" s="10"/>
      <c r="C858" s="10"/>
      <c r="D858" s="10"/>
      <c r="E858" s="10"/>
      <c r="F858" s="84"/>
      <c r="G858" s="84"/>
      <c r="H858" s="84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2.75" customHeight="1">
      <c r="A859" s="10"/>
      <c r="B859" s="10"/>
      <c r="C859" s="10"/>
      <c r="D859" s="10"/>
      <c r="E859" s="10"/>
      <c r="F859" s="84"/>
      <c r="G859" s="84"/>
      <c r="H859" s="84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2.75" customHeight="1">
      <c r="A860" s="10"/>
      <c r="B860" s="10"/>
      <c r="C860" s="10"/>
      <c r="D860" s="10"/>
      <c r="E860" s="10"/>
      <c r="F860" s="84"/>
      <c r="G860" s="84"/>
      <c r="H860" s="84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2.75" customHeight="1">
      <c r="A861" s="10"/>
      <c r="B861" s="10"/>
      <c r="C861" s="10"/>
      <c r="D861" s="10"/>
      <c r="E861" s="10"/>
      <c r="F861" s="84"/>
      <c r="G861" s="84"/>
      <c r="H861" s="84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2.75" customHeight="1">
      <c r="A862" s="10"/>
      <c r="B862" s="10"/>
      <c r="C862" s="10"/>
      <c r="D862" s="10"/>
      <c r="E862" s="10"/>
      <c r="F862" s="84"/>
      <c r="G862" s="84"/>
      <c r="H862" s="84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2.75" customHeight="1">
      <c r="A863" s="10"/>
      <c r="B863" s="10"/>
      <c r="C863" s="10"/>
      <c r="D863" s="10"/>
      <c r="E863" s="10"/>
      <c r="F863" s="84"/>
      <c r="G863" s="84"/>
      <c r="H863" s="84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2.75" customHeight="1">
      <c r="A864" s="10"/>
      <c r="B864" s="10"/>
      <c r="C864" s="10"/>
      <c r="D864" s="10"/>
      <c r="E864" s="10"/>
      <c r="F864" s="84"/>
      <c r="G864" s="84"/>
      <c r="H864" s="84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2.75" customHeight="1">
      <c r="A865" s="10"/>
      <c r="B865" s="10"/>
      <c r="C865" s="10"/>
      <c r="D865" s="10"/>
      <c r="E865" s="10"/>
      <c r="F865" s="84"/>
      <c r="G865" s="84"/>
      <c r="H865" s="84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2.75" customHeight="1">
      <c r="A866" s="10"/>
      <c r="B866" s="10"/>
      <c r="C866" s="10"/>
      <c r="D866" s="10"/>
      <c r="E866" s="10"/>
      <c r="F866" s="84"/>
      <c r="G866" s="84"/>
      <c r="H866" s="84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2.75" customHeight="1">
      <c r="A867" s="10"/>
      <c r="B867" s="10"/>
      <c r="C867" s="10"/>
      <c r="D867" s="10"/>
      <c r="E867" s="10"/>
      <c r="F867" s="84"/>
      <c r="G867" s="84"/>
      <c r="H867" s="84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2.75" customHeight="1">
      <c r="A868" s="10"/>
      <c r="B868" s="10"/>
      <c r="C868" s="10"/>
      <c r="D868" s="10"/>
      <c r="E868" s="10"/>
      <c r="F868" s="84"/>
      <c r="G868" s="84"/>
      <c r="H868" s="84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2.75" customHeight="1">
      <c r="A869" s="10"/>
      <c r="B869" s="10"/>
      <c r="C869" s="10"/>
      <c r="D869" s="10"/>
      <c r="E869" s="10"/>
      <c r="F869" s="84"/>
      <c r="G869" s="84"/>
      <c r="H869" s="84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2.75" customHeight="1">
      <c r="A870" s="10"/>
      <c r="B870" s="10"/>
      <c r="C870" s="10"/>
      <c r="D870" s="10"/>
      <c r="E870" s="10"/>
      <c r="F870" s="84"/>
      <c r="G870" s="84"/>
      <c r="H870" s="84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2.75" customHeight="1">
      <c r="A871" s="10"/>
      <c r="B871" s="10"/>
      <c r="C871" s="10"/>
      <c r="D871" s="10"/>
      <c r="E871" s="10"/>
      <c r="F871" s="84"/>
      <c r="G871" s="84"/>
      <c r="H871" s="84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2.75" customHeight="1">
      <c r="A872" s="10"/>
      <c r="B872" s="10"/>
      <c r="C872" s="10"/>
      <c r="D872" s="10"/>
      <c r="E872" s="10"/>
      <c r="F872" s="84"/>
      <c r="G872" s="84"/>
      <c r="H872" s="84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2.75" customHeight="1">
      <c r="A873" s="10"/>
      <c r="B873" s="10"/>
      <c r="C873" s="10"/>
      <c r="D873" s="10"/>
      <c r="E873" s="10"/>
      <c r="F873" s="84"/>
      <c r="G873" s="84"/>
      <c r="H873" s="84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2.75" customHeight="1">
      <c r="A874" s="10"/>
      <c r="B874" s="10"/>
      <c r="C874" s="10"/>
      <c r="D874" s="10"/>
      <c r="E874" s="10"/>
      <c r="F874" s="84"/>
      <c r="G874" s="84"/>
      <c r="H874" s="84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2.75" customHeight="1">
      <c r="A875" s="10"/>
      <c r="B875" s="10"/>
      <c r="C875" s="10"/>
      <c r="D875" s="10"/>
      <c r="E875" s="10"/>
      <c r="F875" s="84"/>
      <c r="G875" s="84"/>
      <c r="H875" s="84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2.75" customHeight="1">
      <c r="A876" s="10"/>
      <c r="B876" s="10"/>
      <c r="C876" s="10"/>
      <c r="D876" s="10"/>
      <c r="E876" s="10"/>
      <c r="F876" s="84"/>
      <c r="G876" s="84"/>
      <c r="H876" s="84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2.75" customHeight="1">
      <c r="A877" s="10"/>
      <c r="B877" s="10"/>
      <c r="C877" s="10"/>
      <c r="D877" s="10"/>
      <c r="E877" s="10"/>
      <c r="F877" s="84"/>
      <c r="G877" s="84"/>
      <c r="H877" s="84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2.75" customHeight="1">
      <c r="A878" s="10"/>
      <c r="B878" s="10"/>
      <c r="C878" s="10"/>
      <c r="D878" s="10"/>
      <c r="E878" s="10"/>
      <c r="F878" s="84"/>
      <c r="G878" s="84"/>
      <c r="H878" s="84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2.75" customHeight="1">
      <c r="A879" s="10"/>
      <c r="B879" s="10"/>
      <c r="C879" s="10"/>
      <c r="D879" s="10"/>
      <c r="E879" s="10"/>
      <c r="F879" s="84"/>
      <c r="G879" s="84"/>
      <c r="H879" s="84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2.75" customHeight="1">
      <c r="A880" s="10"/>
      <c r="B880" s="10"/>
      <c r="C880" s="10"/>
      <c r="D880" s="10"/>
      <c r="E880" s="10"/>
      <c r="F880" s="84"/>
      <c r="G880" s="84"/>
      <c r="H880" s="84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2.75" customHeight="1">
      <c r="A881" s="10"/>
      <c r="B881" s="10"/>
      <c r="C881" s="10"/>
      <c r="D881" s="10"/>
      <c r="E881" s="10"/>
      <c r="F881" s="84"/>
      <c r="G881" s="84"/>
      <c r="H881" s="84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2.75" customHeight="1">
      <c r="A882" s="10"/>
      <c r="B882" s="10"/>
      <c r="C882" s="10"/>
      <c r="D882" s="10"/>
      <c r="E882" s="10"/>
      <c r="F882" s="84"/>
      <c r="G882" s="84"/>
      <c r="H882" s="84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2.75" customHeight="1">
      <c r="A883" s="10"/>
      <c r="B883" s="10"/>
      <c r="C883" s="10"/>
      <c r="D883" s="10"/>
      <c r="E883" s="10"/>
      <c r="F883" s="84"/>
      <c r="G883" s="84"/>
      <c r="H883" s="84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2.75" customHeight="1">
      <c r="A884" s="10"/>
      <c r="B884" s="10"/>
      <c r="C884" s="10"/>
      <c r="D884" s="10"/>
      <c r="E884" s="10"/>
      <c r="F884" s="84"/>
      <c r="G884" s="84"/>
      <c r="H884" s="84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2.75" customHeight="1">
      <c r="A885" s="10"/>
      <c r="B885" s="10"/>
      <c r="C885" s="10"/>
      <c r="D885" s="10"/>
      <c r="E885" s="10"/>
      <c r="F885" s="84"/>
      <c r="G885" s="84"/>
      <c r="H885" s="84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2.75" customHeight="1">
      <c r="A886" s="10"/>
      <c r="B886" s="10"/>
      <c r="C886" s="10"/>
      <c r="D886" s="10"/>
      <c r="E886" s="10"/>
      <c r="F886" s="84"/>
      <c r="G886" s="84"/>
      <c r="H886" s="84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2.75" customHeight="1">
      <c r="A887" s="10"/>
      <c r="B887" s="10"/>
      <c r="C887" s="10"/>
      <c r="D887" s="10"/>
      <c r="E887" s="10"/>
      <c r="F887" s="84"/>
      <c r="G887" s="84"/>
      <c r="H887" s="84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2.75" customHeight="1">
      <c r="A888" s="10"/>
      <c r="B888" s="10"/>
      <c r="C888" s="10"/>
      <c r="D888" s="10"/>
      <c r="E888" s="10"/>
      <c r="F888" s="84"/>
      <c r="G888" s="84"/>
      <c r="H888" s="84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2.75" customHeight="1">
      <c r="A889" s="10"/>
      <c r="B889" s="10"/>
      <c r="C889" s="10"/>
      <c r="D889" s="10"/>
      <c r="E889" s="10"/>
      <c r="F889" s="84"/>
      <c r="G889" s="84"/>
      <c r="H889" s="84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2.75" customHeight="1">
      <c r="A890" s="10"/>
      <c r="B890" s="10"/>
      <c r="C890" s="10"/>
      <c r="D890" s="10"/>
      <c r="E890" s="10"/>
      <c r="F890" s="84"/>
      <c r="G890" s="84"/>
      <c r="H890" s="84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2.75" customHeight="1">
      <c r="A891" s="10"/>
      <c r="B891" s="10"/>
      <c r="C891" s="10"/>
      <c r="D891" s="10"/>
      <c r="E891" s="10"/>
      <c r="F891" s="84"/>
      <c r="G891" s="84"/>
      <c r="H891" s="84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2.75" customHeight="1">
      <c r="A892" s="10"/>
      <c r="B892" s="10"/>
      <c r="C892" s="10"/>
      <c r="D892" s="10"/>
      <c r="E892" s="10"/>
      <c r="F892" s="84"/>
      <c r="G892" s="84"/>
      <c r="H892" s="84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2.75" customHeight="1">
      <c r="A893" s="10"/>
      <c r="B893" s="10"/>
      <c r="C893" s="10"/>
      <c r="D893" s="10"/>
      <c r="E893" s="10"/>
      <c r="F893" s="84"/>
      <c r="G893" s="84"/>
      <c r="H893" s="84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2.75" customHeight="1">
      <c r="A894" s="10"/>
      <c r="B894" s="10"/>
      <c r="C894" s="10"/>
      <c r="D894" s="10"/>
      <c r="E894" s="10"/>
      <c r="F894" s="84"/>
      <c r="G894" s="84"/>
      <c r="H894" s="84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2.75" customHeight="1">
      <c r="A895" s="10"/>
      <c r="B895" s="10"/>
      <c r="C895" s="10"/>
      <c r="D895" s="10"/>
      <c r="E895" s="10"/>
      <c r="F895" s="84"/>
      <c r="G895" s="84"/>
      <c r="H895" s="84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2.75" customHeight="1">
      <c r="A896" s="10"/>
      <c r="B896" s="10"/>
      <c r="C896" s="10"/>
      <c r="D896" s="10"/>
      <c r="E896" s="10"/>
      <c r="F896" s="84"/>
      <c r="G896" s="84"/>
      <c r="H896" s="84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2.75" customHeight="1">
      <c r="A897" s="10"/>
      <c r="B897" s="10"/>
      <c r="C897" s="10"/>
      <c r="D897" s="10"/>
      <c r="E897" s="10"/>
      <c r="F897" s="84"/>
      <c r="G897" s="84"/>
      <c r="H897" s="84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2.75" customHeight="1">
      <c r="A898" s="10"/>
      <c r="B898" s="10"/>
      <c r="C898" s="10"/>
      <c r="D898" s="10"/>
      <c r="E898" s="10"/>
      <c r="F898" s="84"/>
      <c r="G898" s="84"/>
      <c r="H898" s="84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2.75" customHeight="1">
      <c r="A899" s="10"/>
      <c r="B899" s="10"/>
      <c r="C899" s="10"/>
      <c r="D899" s="10"/>
      <c r="E899" s="10"/>
      <c r="F899" s="84"/>
      <c r="G899" s="84"/>
      <c r="H899" s="84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2.75" customHeight="1">
      <c r="A900" s="10"/>
      <c r="B900" s="10"/>
      <c r="C900" s="10"/>
      <c r="D900" s="10"/>
      <c r="E900" s="10"/>
      <c r="F900" s="84"/>
      <c r="G900" s="84"/>
      <c r="H900" s="84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2.75" customHeight="1">
      <c r="A901" s="10"/>
      <c r="B901" s="10"/>
      <c r="C901" s="10"/>
      <c r="D901" s="10"/>
      <c r="E901" s="10"/>
      <c r="F901" s="84"/>
      <c r="G901" s="84"/>
      <c r="H901" s="84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2.75" customHeight="1">
      <c r="A902" s="10"/>
      <c r="B902" s="10"/>
      <c r="C902" s="10"/>
      <c r="D902" s="10"/>
      <c r="E902" s="10"/>
      <c r="F902" s="84"/>
      <c r="G902" s="84"/>
      <c r="H902" s="84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2.75" customHeight="1">
      <c r="A903" s="10"/>
      <c r="B903" s="10"/>
      <c r="C903" s="10"/>
      <c r="D903" s="10"/>
      <c r="E903" s="10"/>
      <c r="F903" s="84"/>
      <c r="G903" s="84"/>
      <c r="H903" s="84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2.75" customHeight="1">
      <c r="A904" s="10"/>
      <c r="B904" s="10"/>
      <c r="C904" s="10"/>
      <c r="D904" s="10"/>
      <c r="E904" s="10"/>
      <c r="F904" s="84"/>
      <c r="G904" s="84"/>
      <c r="H904" s="84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2.75" customHeight="1">
      <c r="A905" s="10"/>
      <c r="B905" s="10"/>
      <c r="C905" s="10"/>
      <c r="D905" s="10"/>
      <c r="E905" s="10"/>
      <c r="F905" s="84"/>
      <c r="G905" s="84"/>
      <c r="H905" s="84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2.75" customHeight="1">
      <c r="A906" s="10"/>
      <c r="B906" s="10"/>
      <c r="C906" s="10"/>
      <c r="D906" s="10"/>
      <c r="E906" s="10"/>
      <c r="F906" s="84"/>
      <c r="G906" s="84"/>
      <c r="H906" s="84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2.75" customHeight="1">
      <c r="A907" s="10"/>
      <c r="B907" s="10"/>
      <c r="C907" s="10"/>
      <c r="D907" s="10"/>
      <c r="E907" s="10"/>
      <c r="F907" s="84"/>
      <c r="G907" s="84"/>
      <c r="H907" s="84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2.75" customHeight="1">
      <c r="A908" s="10"/>
      <c r="B908" s="10"/>
      <c r="C908" s="10"/>
      <c r="D908" s="10"/>
      <c r="E908" s="10"/>
      <c r="F908" s="84"/>
      <c r="G908" s="84"/>
      <c r="H908" s="84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2.75" customHeight="1">
      <c r="A909" s="10"/>
      <c r="B909" s="10"/>
      <c r="C909" s="10"/>
      <c r="D909" s="10"/>
      <c r="E909" s="10"/>
      <c r="F909" s="84"/>
      <c r="G909" s="84"/>
      <c r="H909" s="84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2.75" customHeight="1">
      <c r="A910" s="10"/>
      <c r="B910" s="10"/>
      <c r="C910" s="10"/>
      <c r="D910" s="10"/>
      <c r="E910" s="10"/>
      <c r="F910" s="84"/>
      <c r="G910" s="84"/>
      <c r="H910" s="84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2.75" customHeight="1">
      <c r="A911" s="10"/>
      <c r="B911" s="10"/>
      <c r="C911" s="10"/>
      <c r="D911" s="10"/>
      <c r="E911" s="10"/>
      <c r="F911" s="84"/>
      <c r="G911" s="84"/>
      <c r="H911" s="84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2.75" customHeight="1">
      <c r="A912" s="10"/>
      <c r="B912" s="10"/>
      <c r="C912" s="10"/>
      <c r="D912" s="10"/>
      <c r="E912" s="10"/>
      <c r="F912" s="84"/>
      <c r="G912" s="84"/>
      <c r="H912" s="84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2.75" customHeight="1">
      <c r="A913" s="10"/>
      <c r="B913" s="10"/>
      <c r="C913" s="10"/>
      <c r="D913" s="10"/>
      <c r="E913" s="10"/>
      <c r="F913" s="84"/>
      <c r="G913" s="84"/>
      <c r="H913" s="84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2.75" customHeight="1">
      <c r="A914" s="10"/>
      <c r="B914" s="10"/>
      <c r="C914" s="10"/>
      <c r="D914" s="10"/>
      <c r="E914" s="10"/>
      <c r="F914" s="84"/>
      <c r="G914" s="84"/>
      <c r="H914" s="84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2.75" customHeight="1">
      <c r="A915" s="10"/>
      <c r="B915" s="10"/>
      <c r="C915" s="10"/>
      <c r="D915" s="10"/>
      <c r="E915" s="10"/>
      <c r="F915" s="84"/>
      <c r="G915" s="84"/>
      <c r="H915" s="84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2.75" customHeight="1">
      <c r="A916" s="10"/>
      <c r="B916" s="10"/>
      <c r="C916" s="10"/>
      <c r="D916" s="10"/>
      <c r="E916" s="10"/>
      <c r="F916" s="84"/>
      <c r="G916" s="84"/>
      <c r="H916" s="84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2.75" customHeight="1">
      <c r="A917" s="10"/>
      <c r="B917" s="10"/>
      <c r="C917" s="10"/>
      <c r="D917" s="10"/>
      <c r="E917" s="10"/>
      <c r="F917" s="84"/>
      <c r="G917" s="84"/>
      <c r="H917" s="84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2.75" customHeight="1">
      <c r="A918" s="10"/>
      <c r="B918" s="10"/>
      <c r="C918" s="10"/>
      <c r="D918" s="10"/>
      <c r="E918" s="10"/>
      <c r="F918" s="84"/>
      <c r="G918" s="84"/>
      <c r="H918" s="84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2.75" customHeight="1">
      <c r="A919" s="10"/>
      <c r="B919" s="10"/>
      <c r="C919" s="10"/>
      <c r="D919" s="10"/>
      <c r="E919" s="10"/>
      <c r="F919" s="84"/>
      <c r="G919" s="84"/>
      <c r="H919" s="84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2.75" customHeight="1">
      <c r="A920" s="10"/>
      <c r="B920" s="10"/>
      <c r="C920" s="10"/>
      <c r="D920" s="10"/>
      <c r="E920" s="10"/>
      <c r="F920" s="84"/>
      <c r="G920" s="84"/>
      <c r="H920" s="84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2.75" customHeight="1">
      <c r="A921" s="10"/>
      <c r="B921" s="10"/>
      <c r="C921" s="10"/>
      <c r="D921" s="10"/>
      <c r="E921" s="10"/>
      <c r="F921" s="84"/>
      <c r="G921" s="84"/>
      <c r="H921" s="84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2.75" customHeight="1">
      <c r="A922" s="10"/>
      <c r="B922" s="10"/>
      <c r="C922" s="10"/>
      <c r="D922" s="10"/>
      <c r="E922" s="10"/>
      <c r="F922" s="84"/>
      <c r="G922" s="84"/>
      <c r="H922" s="84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2.75" customHeight="1">
      <c r="A923" s="10"/>
      <c r="B923" s="10"/>
      <c r="C923" s="10"/>
      <c r="D923" s="10"/>
      <c r="E923" s="10"/>
      <c r="F923" s="84"/>
      <c r="G923" s="84"/>
      <c r="H923" s="84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2.75" customHeight="1">
      <c r="A924" s="10"/>
      <c r="B924" s="10"/>
      <c r="C924" s="10"/>
      <c r="D924" s="10"/>
      <c r="E924" s="10"/>
      <c r="F924" s="84"/>
      <c r="G924" s="84"/>
      <c r="H924" s="84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2.75" customHeight="1">
      <c r="A925" s="10"/>
      <c r="B925" s="10"/>
      <c r="C925" s="10"/>
      <c r="D925" s="10"/>
      <c r="E925" s="10"/>
      <c r="F925" s="84"/>
      <c r="G925" s="84"/>
      <c r="H925" s="84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2.75" customHeight="1">
      <c r="A926" s="10"/>
      <c r="B926" s="10"/>
      <c r="C926" s="10"/>
      <c r="D926" s="10"/>
      <c r="E926" s="10"/>
      <c r="F926" s="84"/>
      <c r="G926" s="84"/>
      <c r="H926" s="84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2.75" customHeight="1">
      <c r="A927" s="10"/>
      <c r="B927" s="10"/>
      <c r="C927" s="10"/>
      <c r="D927" s="10"/>
      <c r="E927" s="10"/>
      <c r="F927" s="84"/>
      <c r="G927" s="84"/>
      <c r="H927" s="84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2.75" customHeight="1">
      <c r="A928" s="10"/>
      <c r="B928" s="10"/>
      <c r="C928" s="10"/>
      <c r="D928" s="10"/>
      <c r="E928" s="10"/>
      <c r="F928" s="84"/>
      <c r="G928" s="84"/>
      <c r="H928" s="84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2.75" customHeight="1">
      <c r="A929" s="10"/>
      <c r="B929" s="10"/>
      <c r="C929" s="10"/>
      <c r="D929" s="10"/>
      <c r="E929" s="10"/>
      <c r="F929" s="84"/>
      <c r="G929" s="84"/>
      <c r="H929" s="84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2.75" customHeight="1">
      <c r="A930" s="10"/>
      <c r="B930" s="10"/>
      <c r="C930" s="10"/>
      <c r="D930" s="10"/>
      <c r="E930" s="10"/>
      <c r="F930" s="84"/>
      <c r="G930" s="84"/>
      <c r="H930" s="84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2.75" customHeight="1">
      <c r="A931" s="10"/>
      <c r="B931" s="10"/>
      <c r="C931" s="10"/>
      <c r="D931" s="10"/>
      <c r="E931" s="10"/>
      <c r="F931" s="84"/>
      <c r="G931" s="84"/>
      <c r="H931" s="84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2.75" customHeight="1">
      <c r="A932" s="10"/>
      <c r="B932" s="10"/>
      <c r="C932" s="10"/>
      <c r="D932" s="10"/>
      <c r="E932" s="10"/>
      <c r="F932" s="84"/>
      <c r="G932" s="84"/>
      <c r="H932" s="84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2.75" customHeight="1">
      <c r="A933" s="10"/>
      <c r="B933" s="10"/>
      <c r="C933" s="10"/>
      <c r="D933" s="10"/>
      <c r="E933" s="10"/>
      <c r="F933" s="84"/>
      <c r="G933" s="84"/>
      <c r="H933" s="84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2.75" customHeight="1">
      <c r="A934" s="10"/>
      <c r="B934" s="10"/>
      <c r="C934" s="10"/>
      <c r="D934" s="10"/>
      <c r="E934" s="10"/>
      <c r="F934" s="84"/>
      <c r="G934" s="84"/>
      <c r="H934" s="84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2.75" customHeight="1">
      <c r="A935" s="10"/>
      <c r="B935" s="10"/>
      <c r="C935" s="10"/>
      <c r="D935" s="10"/>
      <c r="E935" s="10"/>
      <c r="F935" s="84"/>
      <c r="G935" s="84"/>
      <c r="H935" s="84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2.75" customHeight="1">
      <c r="A936" s="10"/>
      <c r="B936" s="10"/>
      <c r="C936" s="10"/>
      <c r="D936" s="10"/>
      <c r="E936" s="10"/>
      <c r="F936" s="84"/>
      <c r="G936" s="84"/>
      <c r="H936" s="84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2.75" customHeight="1">
      <c r="A937" s="10"/>
      <c r="B937" s="10"/>
      <c r="C937" s="10"/>
      <c r="D937" s="10"/>
      <c r="E937" s="10"/>
      <c r="F937" s="84"/>
      <c r="G937" s="84"/>
      <c r="H937" s="84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2.75" customHeight="1">
      <c r="A938" s="10"/>
      <c r="B938" s="10"/>
      <c r="C938" s="10"/>
      <c r="D938" s="10"/>
      <c r="E938" s="10"/>
      <c r="F938" s="84"/>
      <c r="G938" s="84"/>
      <c r="H938" s="84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2.75" customHeight="1">
      <c r="A939" s="10"/>
      <c r="B939" s="10"/>
      <c r="C939" s="10"/>
      <c r="D939" s="10"/>
      <c r="E939" s="10"/>
      <c r="F939" s="84"/>
      <c r="G939" s="84"/>
      <c r="H939" s="84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2.75" customHeight="1">
      <c r="A940" s="10"/>
      <c r="B940" s="10"/>
      <c r="C940" s="10"/>
      <c r="D940" s="10"/>
      <c r="E940" s="10"/>
      <c r="F940" s="84"/>
      <c r="G940" s="84"/>
      <c r="H940" s="84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2.75" customHeight="1">
      <c r="A941" s="10"/>
      <c r="B941" s="10"/>
      <c r="C941" s="10"/>
      <c r="D941" s="10"/>
      <c r="E941" s="10"/>
      <c r="F941" s="84"/>
      <c r="G941" s="84"/>
      <c r="H941" s="84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2.75" customHeight="1">
      <c r="A942" s="10"/>
      <c r="B942" s="10"/>
      <c r="C942" s="10"/>
      <c r="D942" s="10"/>
      <c r="E942" s="10"/>
      <c r="F942" s="84"/>
      <c r="G942" s="84"/>
      <c r="H942" s="84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2.75" customHeight="1">
      <c r="A943" s="10"/>
      <c r="B943" s="10"/>
      <c r="C943" s="10"/>
      <c r="D943" s="10"/>
      <c r="E943" s="10"/>
      <c r="F943" s="84"/>
      <c r="G943" s="84"/>
      <c r="H943" s="84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2.75" customHeight="1">
      <c r="A944" s="10"/>
      <c r="B944" s="10"/>
      <c r="C944" s="10"/>
      <c r="D944" s="10"/>
      <c r="E944" s="10"/>
      <c r="F944" s="84"/>
      <c r="G944" s="84"/>
      <c r="H944" s="84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2.75" customHeight="1">
      <c r="A945" s="10"/>
      <c r="B945" s="10"/>
      <c r="C945" s="10"/>
      <c r="D945" s="10"/>
      <c r="E945" s="10"/>
      <c r="F945" s="84"/>
      <c r="G945" s="84"/>
      <c r="H945" s="84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2.75" customHeight="1">
      <c r="A946" s="10"/>
      <c r="B946" s="10"/>
      <c r="C946" s="10"/>
      <c r="D946" s="10"/>
      <c r="E946" s="10"/>
      <c r="F946" s="84"/>
      <c r="G946" s="84"/>
      <c r="H946" s="84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2.75" customHeight="1">
      <c r="A947" s="10"/>
      <c r="B947" s="10"/>
      <c r="C947" s="10"/>
      <c r="D947" s="10"/>
      <c r="E947" s="10"/>
      <c r="F947" s="84"/>
      <c r="G947" s="84"/>
      <c r="H947" s="84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2.75" customHeight="1">
      <c r="A948" s="10"/>
      <c r="B948" s="10"/>
      <c r="C948" s="10"/>
      <c r="D948" s="10"/>
      <c r="E948" s="10"/>
      <c r="F948" s="84"/>
      <c r="G948" s="84"/>
      <c r="H948" s="84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2.75" customHeight="1">
      <c r="A949" s="10"/>
      <c r="B949" s="10"/>
      <c r="C949" s="10"/>
      <c r="D949" s="10"/>
      <c r="E949" s="10"/>
      <c r="F949" s="84"/>
      <c r="G949" s="84"/>
      <c r="H949" s="84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2.75" customHeight="1">
      <c r="A950" s="10"/>
      <c r="B950" s="10"/>
      <c r="C950" s="10"/>
      <c r="D950" s="10"/>
      <c r="E950" s="10"/>
      <c r="F950" s="84"/>
      <c r="G950" s="84"/>
      <c r="H950" s="84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2.75" customHeight="1">
      <c r="A951" s="10"/>
      <c r="B951" s="10"/>
      <c r="C951" s="10"/>
      <c r="D951" s="10"/>
      <c r="E951" s="10"/>
      <c r="F951" s="84"/>
      <c r="G951" s="84"/>
      <c r="H951" s="84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2.75" customHeight="1">
      <c r="A952" s="10"/>
      <c r="B952" s="10"/>
      <c r="C952" s="10"/>
      <c r="D952" s="10"/>
      <c r="E952" s="10"/>
      <c r="F952" s="84"/>
      <c r="G952" s="84"/>
      <c r="H952" s="84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2.75" customHeight="1">
      <c r="A953" s="10"/>
      <c r="B953" s="10"/>
      <c r="C953" s="10"/>
      <c r="D953" s="10"/>
      <c r="E953" s="10"/>
      <c r="F953" s="84"/>
      <c r="G953" s="84"/>
      <c r="H953" s="84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2.75" customHeight="1">
      <c r="A954" s="10"/>
      <c r="B954" s="10"/>
      <c r="C954" s="10"/>
      <c r="D954" s="10"/>
      <c r="E954" s="10"/>
      <c r="F954" s="84"/>
      <c r="G954" s="84"/>
      <c r="H954" s="84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2.75" customHeight="1">
      <c r="A955" s="10"/>
      <c r="B955" s="10"/>
      <c r="C955" s="10"/>
      <c r="D955" s="10"/>
      <c r="E955" s="10"/>
      <c r="F955" s="84"/>
      <c r="G955" s="84"/>
      <c r="H955" s="84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2.75" customHeight="1">
      <c r="A956" s="10"/>
      <c r="B956" s="10"/>
      <c r="C956" s="10"/>
      <c r="D956" s="10"/>
      <c r="E956" s="10"/>
      <c r="F956" s="84"/>
      <c r="G956" s="84"/>
      <c r="H956" s="84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2.75" customHeight="1">
      <c r="A957" s="10"/>
      <c r="B957" s="10"/>
      <c r="C957" s="10"/>
      <c r="D957" s="10"/>
      <c r="E957" s="10"/>
      <c r="F957" s="84"/>
      <c r="G957" s="84"/>
      <c r="H957" s="84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2.75" customHeight="1">
      <c r="A958" s="10"/>
      <c r="B958" s="10"/>
      <c r="C958" s="10"/>
      <c r="D958" s="10"/>
      <c r="E958" s="10"/>
      <c r="F958" s="84"/>
      <c r="G958" s="84"/>
      <c r="H958" s="84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2.75" customHeight="1">
      <c r="A959" s="10"/>
      <c r="B959" s="10"/>
      <c r="C959" s="10"/>
      <c r="D959" s="10"/>
      <c r="E959" s="10"/>
      <c r="F959" s="84"/>
      <c r="G959" s="84"/>
      <c r="H959" s="84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2.75" customHeight="1">
      <c r="A960" s="10"/>
      <c r="B960" s="10"/>
      <c r="C960" s="10"/>
      <c r="D960" s="10"/>
      <c r="E960" s="10"/>
      <c r="F960" s="84"/>
      <c r="G960" s="84"/>
      <c r="H960" s="84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2.75" customHeight="1">
      <c r="A961" s="10"/>
      <c r="B961" s="10"/>
      <c r="C961" s="10"/>
      <c r="D961" s="10"/>
      <c r="E961" s="10"/>
      <c r="F961" s="84"/>
      <c r="G961" s="84"/>
      <c r="H961" s="84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2.75" customHeight="1">
      <c r="A962" s="10"/>
      <c r="B962" s="10"/>
      <c r="C962" s="10"/>
      <c r="D962" s="10"/>
      <c r="E962" s="10"/>
      <c r="F962" s="84"/>
      <c r="G962" s="84"/>
      <c r="H962" s="84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2.75" customHeight="1">
      <c r="A963" s="10"/>
      <c r="B963" s="10"/>
      <c r="C963" s="10"/>
      <c r="D963" s="10"/>
      <c r="E963" s="10"/>
      <c r="F963" s="84"/>
      <c r="G963" s="84"/>
      <c r="H963" s="84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2.75" customHeight="1">
      <c r="A964" s="10"/>
      <c r="B964" s="10"/>
      <c r="C964" s="10"/>
      <c r="D964" s="10"/>
      <c r="E964" s="10"/>
      <c r="F964" s="84"/>
      <c r="G964" s="84"/>
      <c r="H964" s="84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2.75" customHeight="1">
      <c r="A965" s="10"/>
      <c r="B965" s="10"/>
      <c r="C965" s="10"/>
      <c r="D965" s="10"/>
      <c r="E965" s="10"/>
      <c r="F965" s="84"/>
      <c r="G965" s="84"/>
      <c r="H965" s="84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2.75" customHeight="1">
      <c r="A966" s="10"/>
      <c r="B966" s="10"/>
      <c r="C966" s="10"/>
      <c r="D966" s="10"/>
      <c r="E966" s="10"/>
      <c r="F966" s="84"/>
      <c r="G966" s="84"/>
      <c r="H966" s="84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2.75" customHeight="1">
      <c r="A967" s="10"/>
      <c r="B967" s="10"/>
      <c r="C967" s="10"/>
      <c r="D967" s="10"/>
      <c r="E967" s="10"/>
      <c r="F967" s="84"/>
      <c r="G967" s="84"/>
      <c r="H967" s="84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2.75" customHeight="1">
      <c r="A968" s="10"/>
      <c r="B968" s="10"/>
      <c r="C968" s="10"/>
      <c r="D968" s="10"/>
      <c r="E968" s="10"/>
      <c r="F968" s="84"/>
      <c r="G968" s="84"/>
      <c r="H968" s="84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2.75" customHeight="1">
      <c r="A969" s="10"/>
      <c r="B969" s="10"/>
      <c r="C969" s="10"/>
      <c r="D969" s="10"/>
      <c r="E969" s="10"/>
      <c r="F969" s="84"/>
      <c r="G969" s="84"/>
      <c r="H969" s="84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2.75" customHeight="1">
      <c r="A970" s="10"/>
      <c r="B970" s="10"/>
      <c r="C970" s="10"/>
      <c r="D970" s="10"/>
      <c r="E970" s="10"/>
      <c r="F970" s="84"/>
      <c r="G970" s="84"/>
      <c r="H970" s="84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2.75" customHeight="1">
      <c r="A971" s="10"/>
      <c r="B971" s="10"/>
      <c r="C971" s="10"/>
      <c r="D971" s="10"/>
      <c r="E971" s="10"/>
      <c r="F971" s="84"/>
      <c r="G971" s="84"/>
      <c r="H971" s="84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2.75" customHeight="1">
      <c r="A972" s="10"/>
      <c r="B972" s="10"/>
      <c r="C972" s="10"/>
      <c r="D972" s="10"/>
      <c r="E972" s="10"/>
      <c r="F972" s="84"/>
      <c r="G972" s="84"/>
      <c r="H972" s="84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2.75" customHeight="1">
      <c r="A973" s="10"/>
      <c r="B973" s="10"/>
      <c r="C973" s="10"/>
      <c r="D973" s="10"/>
      <c r="E973" s="10"/>
      <c r="F973" s="84"/>
      <c r="G973" s="84"/>
      <c r="H973" s="84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2.75" customHeight="1">
      <c r="A974" s="10"/>
      <c r="B974" s="10"/>
      <c r="C974" s="10"/>
      <c r="D974" s="10"/>
      <c r="E974" s="10"/>
      <c r="F974" s="84"/>
      <c r="G974" s="84"/>
      <c r="H974" s="84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2.75" customHeight="1">
      <c r="A975" s="10"/>
      <c r="B975" s="10"/>
      <c r="C975" s="10"/>
      <c r="D975" s="10"/>
      <c r="E975" s="10"/>
      <c r="F975" s="84"/>
      <c r="G975" s="84"/>
      <c r="H975" s="84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2.75" customHeight="1">
      <c r="A976" s="10"/>
      <c r="B976" s="10"/>
      <c r="C976" s="10"/>
      <c r="D976" s="10"/>
      <c r="E976" s="10"/>
      <c r="F976" s="84"/>
      <c r="G976" s="84"/>
      <c r="H976" s="84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2.75" customHeight="1">
      <c r="A977" s="10"/>
      <c r="B977" s="10"/>
      <c r="C977" s="10"/>
      <c r="D977" s="10"/>
      <c r="E977" s="10"/>
      <c r="F977" s="84"/>
      <c r="G977" s="84"/>
      <c r="H977" s="84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2.75" customHeight="1">
      <c r="A978" s="10"/>
      <c r="B978" s="10"/>
      <c r="C978" s="10"/>
      <c r="D978" s="10"/>
      <c r="E978" s="10"/>
      <c r="F978" s="84"/>
      <c r="G978" s="84"/>
      <c r="H978" s="84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2.75" customHeight="1">
      <c r="A979" s="10"/>
      <c r="B979" s="10"/>
      <c r="C979" s="10"/>
      <c r="D979" s="10"/>
      <c r="E979" s="10"/>
      <c r="F979" s="84"/>
      <c r="G979" s="84"/>
      <c r="H979" s="84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2.75" customHeight="1">
      <c r="A980" s="10"/>
      <c r="B980" s="10"/>
      <c r="C980" s="10"/>
      <c r="D980" s="10"/>
      <c r="E980" s="10"/>
      <c r="F980" s="84"/>
      <c r="G980" s="84"/>
      <c r="H980" s="84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2.75" customHeight="1">
      <c r="A981" s="10"/>
      <c r="B981" s="10"/>
      <c r="C981" s="10"/>
      <c r="D981" s="10"/>
      <c r="E981" s="10"/>
      <c r="F981" s="84"/>
      <c r="G981" s="84"/>
      <c r="H981" s="84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2.75" customHeight="1">
      <c r="A982" s="10"/>
      <c r="B982" s="10"/>
      <c r="C982" s="10"/>
      <c r="D982" s="10"/>
      <c r="E982" s="10"/>
      <c r="F982" s="84"/>
      <c r="G982" s="84"/>
      <c r="H982" s="84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2.75" customHeight="1">
      <c r="A983" s="10"/>
      <c r="B983" s="10"/>
      <c r="C983" s="10"/>
      <c r="D983" s="10"/>
      <c r="E983" s="10"/>
      <c r="F983" s="84"/>
      <c r="G983" s="84"/>
      <c r="H983" s="84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2.75" customHeight="1">
      <c r="A984" s="10"/>
      <c r="B984" s="10"/>
      <c r="C984" s="10"/>
      <c r="D984" s="10"/>
      <c r="E984" s="10"/>
      <c r="F984" s="84"/>
      <c r="G984" s="84"/>
      <c r="H984" s="84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2.75" customHeight="1">
      <c r="A985" s="10"/>
      <c r="B985" s="10"/>
      <c r="C985" s="10"/>
      <c r="D985" s="10"/>
      <c r="E985" s="10"/>
      <c r="F985" s="84"/>
      <c r="G985" s="84"/>
      <c r="H985" s="84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2.75" customHeight="1">
      <c r="A986" s="10"/>
      <c r="B986" s="10"/>
      <c r="C986" s="10"/>
      <c r="D986" s="10"/>
      <c r="E986" s="10"/>
      <c r="F986" s="84"/>
      <c r="G986" s="84"/>
      <c r="H986" s="84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2.75" customHeight="1">
      <c r="A987" s="10"/>
      <c r="B987" s="10"/>
      <c r="C987" s="10"/>
      <c r="D987" s="10"/>
      <c r="E987" s="10"/>
      <c r="F987" s="84"/>
      <c r="G987" s="84"/>
      <c r="H987" s="84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2.75" customHeight="1">
      <c r="A988" s="10"/>
      <c r="B988" s="10"/>
      <c r="C988" s="10"/>
      <c r="D988" s="10"/>
      <c r="E988" s="10"/>
      <c r="F988" s="84"/>
      <c r="G988" s="84"/>
      <c r="H988" s="84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2.75" customHeight="1">
      <c r="A989" s="10"/>
      <c r="B989" s="10"/>
      <c r="C989" s="10"/>
      <c r="D989" s="10"/>
      <c r="E989" s="10"/>
      <c r="F989" s="84"/>
      <c r="G989" s="84"/>
      <c r="H989" s="84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2.75" customHeight="1">
      <c r="A990" s="10"/>
      <c r="B990" s="10"/>
      <c r="C990" s="10"/>
      <c r="D990" s="10"/>
      <c r="E990" s="10"/>
      <c r="F990" s="84"/>
      <c r="G990" s="84"/>
      <c r="H990" s="84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2.75" customHeight="1">
      <c r="A991" s="10"/>
      <c r="B991" s="10"/>
      <c r="C991" s="10"/>
      <c r="D991" s="10"/>
      <c r="E991" s="10"/>
      <c r="F991" s="84"/>
      <c r="G991" s="84"/>
      <c r="H991" s="84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2.75" customHeight="1">
      <c r="A992" s="10"/>
      <c r="B992" s="10"/>
      <c r="C992" s="10"/>
      <c r="D992" s="10"/>
      <c r="E992" s="10"/>
      <c r="F992" s="84"/>
      <c r="G992" s="84"/>
      <c r="H992" s="84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2.75" customHeight="1">
      <c r="A993" s="10"/>
      <c r="B993" s="10"/>
      <c r="C993" s="10"/>
      <c r="D993" s="10"/>
      <c r="E993" s="10"/>
      <c r="F993" s="84"/>
      <c r="G993" s="84"/>
      <c r="H993" s="84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2.75" customHeight="1">
      <c r="A994" s="10"/>
      <c r="B994" s="10"/>
      <c r="C994" s="10"/>
      <c r="D994" s="10"/>
      <c r="E994" s="10"/>
      <c r="F994" s="84"/>
      <c r="G994" s="84"/>
      <c r="H994" s="84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2.75" customHeight="1">
      <c r="A995" s="10"/>
      <c r="B995" s="10"/>
      <c r="C995" s="10"/>
      <c r="D995" s="10"/>
      <c r="E995" s="10"/>
      <c r="F995" s="84"/>
      <c r="G995" s="84"/>
      <c r="H995" s="84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2.75" customHeight="1">
      <c r="A996" s="10"/>
      <c r="B996" s="10"/>
      <c r="C996" s="10"/>
      <c r="D996" s="10"/>
      <c r="E996" s="10"/>
      <c r="F996" s="84"/>
      <c r="G996" s="84"/>
      <c r="H996" s="84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2.75" customHeight="1">
      <c r="A997" s="10"/>
      <c r="B997" s="10"/>
      <c r="C997" s="10"/>
      <c r="D997" s="10"/>
      <c r="E997" s="10"/>
      <c r="F997" s="84"/>
      <c r="G997" s="84"/>
      <c r="H997" s="84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2.75" customHeight="1">
      <c r="A998" s="10"/>
      <c r="B998" s="10"/>
      <c r="C998" s="10"/>
      <c r="D998" s="10"/>
      <c r="E998" s="10"/>
      <c r="F998" s="84"/>
      <c r="G998" s="84"/>
      <c r="H998" s="84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2.75" customHeight="1">
      <c r="A999" s="10"/>
      <c r="B999" s="10"/>
      <c r="C999" s="10"/>
      <c r="D999" s="10"/>
      <c r="E999" s="10"/>
      <c r="F999" s="84"/>
      <c r="G999" s="84"/>
      <c r="H999" s="84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2.75" customHeight="1">
      <c r="A1000" s="10"/>
      <c r="B1000" s="10"/>
      <c r="C1000" s="10"/>
      <c r="D1000" s="10"/>
      <c r="E1000" s="10"/>
      <c r="F1000" s="84"/>
      <c r="G1000" s="84"/>
      <c r="H1000" s="84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sheetProtection algorithmName="SHA-512" hashValue="X0l6dN/Eg+z7oJYFdbSGLA1t9ceE7vxXh+W0u1Awq/tcX8FymcYE8owyMCRjkqttjRRPBIxFTb208ALT5+P1nw==" saltValue="Mf+xHVP+Jlzv7eSjNwBgkw==" spinCount="100000" sheet="1" objects="1" scenarios="1"/>
  <mergeCells count="18">
    <mergeCell ref="J50:M50"/>
    <mergeCell ref="B114:H114"/>
    <mergeCell ref="J114:M114"/>
    <mergeCell ref="B130:F130"/>
    <mergeCell ref="J130:M130"/>
    <mergeCell ref="B50:H50"/>
    <mergeCell ref="B66:H66"/>
    <mergeCell ref="J66:M66"/>
    <mergeCell ref="B82:H82"/>
    <mergeCell ref="J82:M82"/>
    <mergeCell ref="B98:H98"/>
    <mergeCell ref="J98:M98"/>
    <mergeCell ref="B2:H2"/>
    <mergeCell ref="J2:M2"/>
    <mergeCell ref="B18:H18"/>
    <mergeCell ref="J18:M18"/>
    <mergeCell ref="B34:H34"/>
    <mergeCell ref="J34:M34"/>
  </mergeCells>
  <pageMargins left="0.7" right="0.7" top="0.75" bottom="0.75" header="0" footer="0"/>
  <pageSetup scale="95" orientation="landscape" r:id="rId1"/>
  <rowBreaks count="3" manualBreakCount="3">
    <brk id="33" max="16383" man="1"/>
    <brk id="65" max="16383" man="1"/>
    <brk id="97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showRowColHeaders="0" zoomScaleNormal="100" workbookViewId="0">
      <selection activeCell="K12" sqref="K12"/>
    </sheetView>
  </sheetViews>
  <sheetFormatPr baseColWidth="10" defaultColWidth="12.625" defaultRowHeight="15" customHeight="1"/>
  <cols>
    <col min="1" max="2" width="10" customWidth="1"/>
    <col min="3" max="3" width="14.375" customWidth="1"/>
    <col min="4" max="4" width="18.125" customWidth="1"/>
    <col min="5" max="5" width="16" customWidth="1"/>
    <col min="6" max="6" width="12.875" customWidth="1"/>
    <col min="7" max="7" width="11.25" customWidth="1"/>
    <col min="8" max="26" width="9.375" customWidth="1"/>
  </cols>
  <sheetData>
    <row r="1" spans="1:26" ht="12.75" customHeight="1">
      <c r="A1" s="10"/>
      <c r="B1" s="10"/>
      <c r="C1" s="10"/>
      <c r="D1" s="58"/>
      <c r="E1" s="58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2.75" customHeight="1">
      <c r="A2" s="10"/>
      <c r="B2" s="127" t="s">
        <v>158</v>
      </c>
      <c r="C2" s="129"/>
      <c r="D2" s="129"/>
      <c r="E2" s="129"/>
      <c r="F2" s="129"/>
      <c r="G2" s="128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2.75" customHeight="1">
      <c r="A3" s="10"/>
      <c r="B3" s="11" t="s">
        <v>15</v>
      </c>
      <c r="C3" s="11" t="s">
        <v>159</v>
      </c>
      <c r="D3" s="91" t="s">
        <v>160</v>
      </c>
      <c r="E3" s="91" t="s">
        <v>161</v>
      </c>
      <c r="F3" s="11" t="s">
        <v>162</v>
      </c>
      <c r="G3" s="11" t="s">
        <v>163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2.75" customHeight="1">
      <c r="A4" s="10"/>
      <c r="B4" s="12" t="s">
        <v>110</v>
      </c>
      <c r="C4" s="12">
        <v>0</v>
      </c>
      <c r="D4" s="66">
        <f>'Subp. Compras y Pagos'!C4</f>
        <v>66</v>
      </c>
      <c r="E4" s="66">
        <f>'Subp. Ventas y Cobros'!C4</f>
        <v>66</v>
      </c>
      <c r="F4" s="12">
        <v>0</v>
      </c>
      <c r="G4" s="46">
        <f>F4*'Datos ajustados'!$C$6</f>
        <v>0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2.75" customHeight="1">
      <c r="A5" s="10"/>
      <c r="B5" s="12" t="s">
        <v>111</v>
      </c>
      <c r="C5" s="12">
        <v>0</v>
      </c>
      <c r="D5" s="66">
        <f>'Subp. Compras y Pagos'!C5</f>
        <v>99</v>
      </c>
      <c r="E5" s="66">
        <f>'Subp. Ventas y Cobros'!C5</f>
        <v>99</v>
      </c>
      <c r="F5" s="12">
        <v>0</v>
      </c>
      <c r="G5" s="46">
        <f>F5*'Datos ajustados'!$C$6</f>
        <v>0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2.75" customHeight="1">
      <c r="A6" s="10"/>
      <c r="B6" s="12" t="s">
        <v>112</v>
      </c>
      <c r="C6" s="12">
        <v>0</v>
      </c>
      <c r="D6" s="66">
        <f>'Subp. Compras y Pagos'!C6</f>
        <v>165</v>
      </c>
      <c r="E6" s="66">
        <f>'Subp. Ventas y Cobros'!C6</f>
        <v>165</v>
      </c>
      <c r="F6" s="12">
        <v>0</v>
      </c>
      <c r="G6" s="46">
        <f>F6*'Datos ajustados'!$C$6</f>
        <v>0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2.75" customHeight="1">
      <c r="A7" s="10"/>
      <c r="B7" s="12" t="s">
        <v>113</v>
      </c>
      <c r="C7" s="12">
        <v>0</v>
      </c>
      <c r="D7" s="66">
        <f>'Subp. Compras y Pagos'!C7</f>
        <v>264</v>
      </c>
      <c r="E7" s="66">
        <f>'Subp. Ventas y Cobros'!C7</f>
        <v>264</v>
      </c>
      <c r="F7" s="12">
        <v>0</v>
      </c>
      <c r="G7" s="46">
        <f>F7*'Datos ajustados'!$C$6</f>
        <v>0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.75" customHeight="1">
      <c r="A8" s="10"/>
      <c r="B8" s="12" t="s">
        <v>114</v>
      </c>
      <c r="C8" s="12">
        <v>0</v>
      </c>
      <c r="D8" s="66">
        <f>'Subp. Compras y Pagos'!C8</f>
        <v>297</v>
      </c>
      <c r="E8" s="66">
        <f>'Subp. Ventas y Cobros'!C8</f>
        <v>297</v>
      </c>
      <c r="F8" s="12">
        <v>0</v>
      </c>
      <c r="G8" s="46">
        <f>F8*'Datos ajustados'!$C$6</f>
        <v>0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.75" customHeight="1">
      <c r="A9" s="10"/>
      <c r="B9" s="12" t="s">
        <v>115</v>
      </c>
      <c r="C9" s="12">
        <v>0</v>
      </c>
      <c r="D9" s="66">
        <f>'Subp. Compras y Pagos'!C9</f>
        <v>297</v>
      </c>
      <c r="E9" s="66">
        <f>'Subp. Ventas y Cobros'!C9</f>
        <v>297</v>
      </c>
      <c r="F9" s="12">
        <v>0</v>
      </c>
      <c r="G9" s="46">
        <f>F9*'Datos ajustados'!$C$6</f>
        <v>0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 customHeight="1">
      <c r="A10" s="10"/>
      <c r="B10" s="12" t="s">
        <v>116</v>
      </c>
      <c r="C10" s="12">
        <v>0</v>
      </c>
      <c r="D10" s="66">
        <f>'Subp. Compras y Pagos'!C10</f>
        <v>297</v>
      </c>
      <c r="E10" s="66">
        <f>'Subp. Ventas y Cobros'!C10</f>
        <v>297</v>
      </c>
      <c r="F10" s="12">
        <v>0</v>
      </c>
      <c r="G10" s="46">
        <f>F10*'Datos ajustados'!$C$6</f>
        <v>0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.75" customHeight="1">
      <c r="A11" s="10"/>
      <c r="B11" s="12" t="s">
        <v>117</v>
      </c>
      <c r="C11" s="12">
        <v>0</v>
      </c>
      <c r="D11" s="66">
        <f>'Subp. Compras y Pagos'!C11</f>
        <v>330</v>
      </c>
      <c r="E11" s="66">
        <f>'Subp. Ventas y Cobros'!C11</f>
        <v>330</v>
      </c>
      <c r="F11" s="12">
        <v>0</v>
      </c>
      <c r="G11" s="46">
        <f>F11*'Datos ajustados'!$C$6</f>
        <v>0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2.75" customHeight="1">
      <c r="A12" s="10"/>
      <c r="B12" s="12" t="s">
        <v>118</v>
      </c>
      <c r="C12" s="12">
        <v>0</v>
      </c>
      <c r="D12" s="66">
        <f>'Subp. Compras y Pagos'!C12</f>
        <v>330</v>
      </c>
      <c r="E12" s="66">
        <f>'Subp. Ventas y Cobros'!C12</f>
        <v>330</v>
      </c>
      <c r="F12" s="12">
        <v>0</v>
      </c>
      <c r="G12" s="46">
        <f>F12*'Datos ajustados'!$C$6</f>
        <v>0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 customHeight="1">
      <c r="A13" s="10"/>
      <c r="B13" s="12" t="s">
        <v>119</v>
      </c>
      <c r="C13" s="12">
        <v>0</v>
      </c>
      <c r="D13" s="66">
        <f>'Subp. Compras y Pagos'!C13</f>
        <v>363</v>
      </c>
      <c r="E13" s="66">
        <f>'Subp. Ventas y Cobros'!C13</f>
        <v>363</v>
      </c>
      <c r="F13" s="12">
        <v>0</v>
      </c>
      <c r="G13" s="46">
        <f>F13*'Datos ajustados'!$C$6</f>
        <v>0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2.75" customHeight="1">
      <c r="A14" s="10"/>
      <c r="B14" s="12" t="s">
        <v>120</v>
      </c>
      <c r="C14" s="12">
        <v>0</v>
      </c>
      <c r="D14" s="66">
        <f>'Subp. Compras y Pagos'!C14</f>
        <v>396</v>
      </c>
      <c r="E14" s="66">
        <f>'Subp. Ventas y Cobros'!C14</f>
        <v>396</v>
      </c>
      <c r="F14" s="12">
        <v>0</v>
      </c>
      <c r="G14" s="46">
        <f>F14*'Datos ajustados'!$C$6</f>
        <v>0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2.75" customHeight="1">
      <c r="A15" s="10"/>
      <c r="B15" s="12" t="s">
        <v>121</v>
      </c>
      <c r="C15" s="12">
        <v>0</v>
      </c>
      <c r="D15" s="66">
        <f>'Subp. Compras y Pagos'!C15</f>
        <v>396</v>
      </c>
      <c r="E15" s="66">
        <f>'Subp. Ventas y Cobros'!C15</f>
        <v>396</v>
      </c>
      <c r="F15" s="12">
        <v>0</v>
      </c>
      <c r="G15" s="46">
        <f>F15*'Datos ajustados'!$C$6</f>
        <v>0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2.75" customHeight="1">
      <c r="A16" s="10"/>
      <c r="B16" s="10"/>
      <c r="C16" s="10"/>
      <c r="D16" s="58"/>
      <c r="E16" s="58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.75" customHeight="1">
      <c r="A17" s="10"/>
      <c r="B17" s="127" t="s">
        <v>158</v>
      </c>
      <c r="C17" s="129"/>
      <c r="D17" s="129"/>
      <c r="E17" s="129"/>
      <c r="F17" s="129"/>
      <c r="G17" s="128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.75" customHeight="1">
      <c r="A18" s="10"/>
      <c r="B18" s="11" t="s">
        <v>16</v>
      </c>
      <c r="C18" s="11" t="s">
        <v>159</v>
      </c>
      <c r="D18" s="91" t="s">
        <v>160</v>
      </c>
      <c r="E18" s="91" t="s">
        <v>161</v>
      </c>
      <c r="F18" s="11" t="s">
        <v>162</v>
      </c>
      <c r="G18" s="11" t="s">
        <v>163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2.75" customHeight="1">
      <c r="A19" s="10"/>
      <c r="B19" s="12" t="s">
        <v>110</v>
      </c>
      <c r="C19" s="12">
        <v>0</v>
      </c>
      <c r="D19" s="66">
        <f>'Subp. Compras y Pagos'!C21</f>
        <v>435.6</v>
      </c>
      <c r="E19" s="66">
        <f>'Subp. Ventas y Cobros'!C21</f>
        <v>435.6</v>
      </c>
      <c r="F19" s="12">
        <v>0</v>
      </c>
      <c r="G19" s="46">
        <f>F19*'Datos ajustados'!$D$6</f>
        <v>0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.75" customHeight="1">
      <c r="A20" s="10"/>
      <c r="B20" s="12" t="s">
        <v>111</v>
      </c>
      <c r="C20" s="12">
        <v>0</v>
      </c>
      <c r="D20" s="66">
        <f>'Subp. Compras y Pagos'!C22</f>
        <v>508.2000000000001</v>
      </c>
      <c r="E20" s="66">
        <f>'Subp. Ventas y Cobros'!C22</f>
        <v>508.2000000000001</v>
      </c>
      <c r="F20" s="12">
        <v>0</v>
      </c>
      <c r="G20" s="46">
        <f>F20*'Datos ajustados'!$D$6</f>
        <v>0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2.75" customHeight="1">
      <c r="A21" s="10"/>
      <c r="B21" s="12" t="s">
        <v>112</v>
      </c>
      <c r="C21" s="12">
        <v>0</v>
      </c>
      <c r="D21" s="66">
        <f>'Subp. Compras y Pagos'!C23</f>
        <v>508.2000000000001</v>
      </c>
      <c r="E21" s="66">
        <f>'Subp. Ventas y Cobros'!C23</f>
        <v>508.2000000000001</v>
      </c>
      <c r="F21" s="12">
        <v>0</v>
      </c>
      <c r="G21" s="46">
        <f>F21*'Datos ajustados'!$D$6</f>
        <v>0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2.75" customHeight="1">
      <c r="A22" s="10"/>
      <c r="B22" s="12" t="s">
        <v>113</v>
      </c>
      <c r="C22" s="12">
        <v>0</v>
      </c>
      <c r="D22" s="66">
        <f>'Subp. Compras y Pagos'!C24</f>
        <v>580.80000000000007</v>
      </c>
      <c r="E22" s="66">
        <f>'Subp. Ventas y Cobros'!C24</f>
        <v>580.80000000000007</v>
      </c>
      <c r="F22" s="12">
        <v>0</v>
      </c>
      <c r="G22" s="46">
        <f>F22*'Datos ajustados'!$D$6</f>
        <v>0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2.75" customHeight="1">
      <c r="A23" s="10"/>
      <c r="B23" s="12" t="s">
        <v>114</v>
      </c>
      <c r="C23" s="12">
        <v>0</v>
      </c>
      <c r="D23" s="66">
        <f>'Subp. Compras y Pagos'!C25</f>
        <v>580.80000000000007</v>
      </c>
      <c r="E23" s="66">
        <f>'Subp. Ventas y Cobros'!C25</f>
        <v>580.80000000000007</v>
      </c>
      <c r="F23" s="12">
        <v>0</v>
      </c>
      <c r="G23" s="46">
        <f>F23*'Datos ajustados'!$D$6</f>
        <v>0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2.75" customHeight="1">
      <c r="A24" s="10"/>
      <c r="B24" s="12" t="s">
        <v>115</v>
      </c>
      <c r="C24" s="12">
        <v>0</v>
      </c>
      <c r="D24" s="66">
        <f>'Subp. Compras y Pagos'!C26</f>
        <v>580.80000000000007</v>
      </c>
      <c r="E24" s="66">
        <f>'Subp. Ventas y Cobros'!C26</f>
        <v>580.80000000000007</v>
      </c>
      <c r="F24" s="12">
        <v>0</v>
      </c>
      <c r="G24" s="46">
        <f>F24*'Datos ajustados'!$D$6</f>
        <v>0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2.75" customHeight="1">
      <c r="A25" s="10"/>
      <c r="B25" s="12" t="s">
        <v>116</v>
      </c>
      <c r="C25" s="12">
        <v>0</v>
      </c>
      <c r="D25" s="66">
        <f>'Subp. Compras y Pagos'!C27</f>
        <v>653.40000000000009</v>
      </c>
      <c r="E25" s="66">
        <f>'Subp. Ventas y Cobros'!C27</f>
        <v>653.40000000000009</v>
      </c>
      <c r="F25" s="12">
        <v>0</v>
      </c>
      <c r="G25" s="46">
        <f>F25*'Datos ajustados'!$D$6</f>
        <v>0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2.75" customHeight="1">
      <c r="A26" s="10"/>
      <c r="B26" s="12" t="s">
        <v>117</v>
      </c>
      <c r="C26" s="12">
        <v>0</v>
      </c>
      <c r="D26" s="66">
        <f>'Subp. Compras y Pagos'!C28</f>
        <v>653.40000000000009</v>
      </c>
      <c r="E26" s="66">
        <f>'Subp. Ventas y Cobros'!C28</f>
        <v>653.40000000000009</v>
      </c>
      <c r="F26" s="12">
        <v>0</v>
      </c>
      <c r="G26" s="46">
        <f>F26*'Datos ajustados'!$D$6</f>
        <v>0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2.75" customHeight="1">
      <c r="A27" s="10"/>
      <c r="B27" s="12" t="s">
        <v>118</v>
      </c>
      <c r="C27" s="12">
        <v>0</v>
      </c>
      <c r="D27" s="66">
        <f>'Subp. Compras y Pagos'!C29</f>
        <v>653.40000000000009</v>
      </c>
      <c r="E27" s="66">
        <f>'Subp. Ventas y Cobros'!C29</f>
        <v>653.40000000000009</v>
      </c>
      <c r="F27" s="12">
        <v>0</v>
      </c>
      <c r="G27" s="46">
        <f>F27*'Datos ajustados'!$D$6</f>
        <v>0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2.75" customHeight="1">
      <c r="A28" s="10"/>
      <c r="B28" s="12" t="s">
        <v>119</v>
      </c>
      <c r="C28" s="12">
        <v>0</v>
      </c>
      <c r="D28" s="66">
        <f>'Subp. Compras y Pagos'!C30</f>
        <v>726.00000000000011</v>
      </c>
      <c r="E28" s="66">
        <f>'Subp. Ventas y Cobros'!C30</f>
        <v>726.00000000000011</v>
      </c>
      <c r="F28" s="12">
        <v>0</v>
      </c>
      <c r="G28" s="46">
        <f>F28*'Datos ajustados'!$D$6</f>
        <v>0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2.75" customHeight="1">
      <c r="A29" s="10"/>
      <c r="B29" s="12" t="s">
        <v>120</v>
      </c>
      <c r="C29" s="12">
        <v>0</v>
      </c>
      <c r="D29" s="66">
        <f>'Subp. Compras y Pagos'!C31</f>
        <v>726.00000000000011</v>
      </c>
      <c r="E29" s="66">
        <f>'Subp. Ventas y Cobros'!C31</f>
        <v>726.00000000000011</v>
      </c>
      <c r="F29" s="12">
        <v>0</v>
      </c>
      <c r="G29" s="46">
        <f>F29*'Datos ajustados'!$D$6</f>
        <v>0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2.75" customHeight="1">
      <c r="A30" s="10"/>
      <c r="B30" s="12" t="s">
        <v>121</v>
      </c>
      <c r="C30" s="12">
        <v>0</v>
      </c>
      <c r="D30" s="66">
        <f>'Subp. Compras y Pagos'!C32</f>
        <v>798.60000000000014</v>
      </c>
      <c r="E30" s="66">
        <f>'Subp. Ventas y Cobros'!C32</f>
        <v>798.60000000000014</v>
      </c>
      <c r="F30" s="12">
        <v>0</v>
      </c>
      <c r="G30" s="46">
        <f>F30*'Datos ajustados'!$D$6</f>
        <v>0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2.75" customHeight="1">
      <c r="A31" s="10"/>
      <c r="B31" s="10"/>
      <c r="C31" s="10"/>
      <c r="D31" s="58"/>
      <c r="E31" s="58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2.75" customHeight="1">
      <c r="A32" s="10"/>
      <c r="B32" s="127" t="s">
        <v>158</v>
      </c>
      <c r="C32" s="129"/>
      <c r="D32" s="129"/>
      <c r="E32" s="129"/>
      <c r="F32" s="129"/>
      <c r="G32" s="128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2.75" customHeight="1">
      <c r="A33" s="10"/>
      <c r="B33" s="11" t="s">
        <v>17</v>
      </c>
      <c r="C33" s="11" t="s">
        <v>159</v>
      </c>
      <c r="D33" s="91" t="s">
        <v>160</v>
      </c>
      <c r="E33" s="91" t="s">
        <v>161</v>
      </c>
      <c r="F33" s="11" t="s">
        <v>162</v>
      </c>
      <c r="G33" s="11" t="s">
        <v>163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2.75" customHeight="1">
      <c r="A34" s="10"/>
      <c r="B34" s="12" t="s">
        <v>110</v>
      </c>
      <c r="C34" s="12">
        <v>0</v>
      </c>
      <c r="D34" s="66">
        <f>'Subp. Compras y Pagos'!C38</f>
        <v>798.60000000000014</v>
      </c>
      <c r="E34" s="66">
        <f>'Subp. Ventas y Cobros'!C38</f>
        <v>798.60000000000014</v>
      </c>
      <c r="F34" s="12">
        <v>0</v>
      </c>
      <c r="G34" s="46">
        <f>F34*'Datos ajustados'!$E$6</f>
        <v>0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2.75" customHeight="1">
      <c r="A35" s="10"/>
      <c r="B35" s="12" t="s">
        <v>111</v>
      </c>
      <c r="C35" s="12">
        <v>0</v>
      </c>
      <c r="D35" s="66">
        <f>'Subp. Compras y Pagos'!C39</f>
        <v>931.70000000000039</v>
      </c>
      <c r="E35" s="66">
        <f>'Subp. Ventas y Cobros'!C39</f>
        <v>931.70000000000039</v>
      </c>
      <c r="F35" s="12">
        <v>0</v>
      </c>
      <c r="G35" s="46">
        <f>F35*'Datos ajustados'!$E$6</f>
        <v>0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2.75" customHeight="1">
      <c r="A36" s="10"/>
      <c r="B36" s="12" t="s">
        <v>112</v>
      </c>
      <c r="C36" s="12">
        <v>0</v>
      </c>
      <c r="D36" s="66">
        <f>'Subp. Compras y Pagos'!C40</f>
        <v>931.70000000000039</v>
      </c>
      <c r="E36" s="66">
        <f>'Subp. Ventas y Cobros'!C40</f>
        <v>931.70000000000039</v>
      </c>
      <c r="F36" s="12">
        <v>0</v>
      </c>
      <c r="G36" s="46">
        <f>F36*'Datos ajustados'!$E$6</f>
        <v>0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2.75" customHeight="1">
      <c r="A37" s="10"/>
      <c r="B37" s="12" t="s">
        <v>113</v>
      </c>
      <c r="C37" s="12">
        <v>0</v>
      </c>
      <c r="D37" s="66">
        <f>'Subp. Compras y Pagos'!C41</f>
        <v>1064.8000000000004</v>
      </c>
      <c r="E37" s="66">
        <f>'Subp. Ventas y Cobros'!C41</f>
        <v>1064.8000000000004</v>
      </c>
      <c r="F37" s="12">
        <v>0</v>
      </c>
      <c r="G37" s="46">
        <f>F37*'Datos ajustados'!$E$6</f>
        <v>0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.75" customHeight="1">
      <c r="A38" s="10"/>
      <c r="B38" s="12" t="s">
        <v>114</v>
      </c>
      <c r="C38" s="12">
        <v>0</v>
      </c>
      <c r="D38" s="66">
        <f>'Subp. Compras y Pagos'!C42</f>
        <v>1064.8000000000004</v>
      </c>
      <c r="E38" s="66">
        <f>'Subp. Ventas y Cobros'!C42</f>
        <v>1064.8000000000004</v>
      </c>
      <c r="F38" s="12">
        <v>0</v>
      </c>
      <c r="G38" s="46">
        <f>F38*'Datos ajustados'!$E$6</f>
        <v>0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2.75" customHeight="1">
      <c r="A39" s="10"/>
      <c r="B39" s="12" t="s">
        <v>115</v>
      </c>
      <c r="C39" s="12">
        <v>0</v>
      </c>
      <c r="D39" s="66">
        <f>'Subp. Compras y Pagos'!C43</f>
        <v>1064.8000000000004</v>
      </c>
      <c r="E39" s="66">
        <f>'Subp. Ventas y Cobros'!C43</f>
        <v>1064.8000000000004</v>
      </c>
      <c r="F39" s="12">
        <v>0</v>
      </c>
      <c r="G39" s="46">
        <f>F39*'Datos ajustados'!$E$6</f>
        <v>0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2.75" customHeight="1">
      <c r="A40" s="10"/>
      <c r="B40" s="12" t="s">
        <v>116</v>
      </c>
      <c r="C40" s="12">
        <v>0</v>
      </c>
      <c r="D40" s="66">
        <f>'Subp. Compras y Pagos'!C44</f>
        <v>1197.9000000000003</v>
      </c>
      <c r="E40" s="66">
        <f>'Subp. Ventas y Cobros'!C44</f>
        <v>1197.9000000000003</v>
      </c>
      <c r="F40" s="12">
        <v>0</v>
      </c>
      <c r="G40" s="46">
        <f>F40*'Datos ajustados'!$E$6</f>
        <v>0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2.75" customHeight="1">
      <c r="A41" s="10"/>
      <c r="B41" s="12" t="s">
        <v>117</v>
      </c>
      <c r="C41" s="12">
        <v>0</v>
      </c>
      <c r="D41" s="66">
        <f>'Subp. Compras y Pagos'!C45</f>
        <v>1197.9000000000003</v>
      </c>
      <c r="E41" s="66">
        <f>'Subp. Ventas y Cobros'!C45</f>
        <v>1197.9000000000003</v>
      </c>
      <c r="F41" s="12">
        <v>0</v>
      </c>
      <c r="G41" s="46">
        <f>F41*'Datos ajustados'!$E$6</f>
        <v>0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2.75" customHeight="1">
      <c r="A42" s="10"/>
      <c r="B42" s="12" t="s">
        <v>118</v>
      </c>
      <c r="C42" s="12">
        <v>0</v>
      </c>
      <c r="D42" s="66">
        <f>'Subp. Compras y Pagos'!C46</f>
        <v>1197.9000000000003</v>
      </c>
      <c r="E42" s="66">
        <f>'Subp. Ventas y Cobros'!C46</f>
        <v>1197.9000000000003</v>
      </c>
      <c r="F42" s="12">
        <v>0</v>
      </c>
      <c r="G42" s="46">
        <f>F42*'Datos ajustados'!$E$6</f>
        <v>0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2.75" customHeight="1">
      <c r="A43" s="10"/>
      <c r="B43" s="12" t="s">
        <v>119</v>
      </c>
      <c r="C43" s="12">
        <v>0</v>
      </c>
      <c r="D43" s="66">
        <f>'Subp. Compras y Pagos'!C47</f>
        <v>1331.0000000000005</v>
      </c>
      <c r="E43" s="66">
        <f>'Subp. Ventas y Cobros'!C47</f>
        <v>1331.0000000000005</v>
      </c>
      <c r="F43" s="12">
        <v>0</v>
      </c>
      <c r="G43" s="46">
        <f>F43*'Datos ajustados'!$E$6</f>
        <v>0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2.75" customHeight="1">
      <c r="A44" s="10"/>
      <c r="B44" s="12" t="s">
        <v>120</v>
      </c>
      <c r="C44" s="12">
        <v>0</v>
      </c>
      <c r="D44" s="66">
        <f>'Subp. Compras y Pagos'!C48</f>
        <v>1331.0000000000005</v>
      </c>
      <c r="E44" s="66">
        <f>'Subp. Ventas y Cobros'!C48</f>
        <v>1331.0000000000005</v>
      </c>
      <c r="F44" s="12">
        <v>0</v>
      </c>
      <c r="G44" s="46">
        <f>F44*'Datos ajustados'!$E$6</f>
        <v>0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2.75" customHeight="1">
      <c r="A45" s="10"/>
      <c r="B45" s="12" t="s">
        <v>121</v>
      </c>
      <c r="C45" s="12">
        <v>0</v>
      </c>
      <c r="D45" s="66">
        <f>'Subp. Compras y Pagos'!C49</f>
        <v>1464.1000000000004</v>
      </c>
      <c r="E45" s="66">
        <f>'Subp. Ventas y Cobros'!C49</f>
        <v>1464.1000000000004</v>
      </c>
      <c r="F45" s="12">
        <v>0</v>
      </c>
      <c r="G45" s="46">
        <f>F45*'Datos ajustados'!$E$6</f>
        <v>0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2.75" customHeight="1">
      <c r="A46" s="10"/>
      <c r="B46" s="10"/>
      <c r="C46" s="10"/>
      <c r="D46" s="58"/>
      <c r="E46" s="58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2.75" customHeight="1">
      <c r="A47" s="10"/>
      <c r="B47" s="127" t="s">
        <v>158</v>
      </c>
      <c r="C47" s="129"/>
      <c r="D47" s="129"/>
      <c r="E47" s="129"/>
      <c r="F47" s="129"/>
      <c r="G47" s="128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2.75" customHeight="1">
      <c r="A48" s="10"/>
      <c r="B48" s="11" t="s">
        <v>18</v>
      </c>
      <c r="C48" s="11" t="s">
        <v>159</v>
      </c>
      <c r="D48" s="91" t="s">
        <v>160</v>
      </c>
      <c r="E48" s="91" t="s">
        <v>161</v>
      </c>
      <c r="F48" s="11" t="s">
        <v>162</v>
      </c>
      <c r="G48" s="11" t="s">
        <v>163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2.75" customHeight="1">
      <c r="A49" s="10"/>
      <c r="B49" s="12" t="s">
        <v>110</v>
      </c>
      <c r="C49" s="12">
        <v>0</v>
      </c>
      <c r="D49" s="66">
        <f>'Subp. Compras y Pagos'!C55</f>
        <v>1229.8440000000005</v>
      </c>
      <c r="E49" s="66">
        <f>'Subp. Ventas y Cobros'!C55</f>
        <v>1229.8440000000005</v>
      </c>
      <c r="F49" s="12">
        <v>0</v>
      </c>
      <c r="G49" s="46">
        <f>F49*'Datos ajustados'!$F$6</f>
        <v>0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2.75" customHeight="1">
      <c r="A50" s="10"/>
      <c r="B50" s="12" t="s">
        <v>111</v>
      </c>
      <c r="C50" s="12">
        <v>0</v>
      </c>
      <c r="D50" s="66">
        <f>'Subp. Compras y Pagos'!C56</f>
        <v>1434.8180000000007</v>
      </c>
      <c r="E50" s="66">
        <f>'Subp. Ventas y Cobros'!C56</f>
        <v>1434.8180000000007</v>
      </c>
      <c r="F50" s="12">
        <v>0</v>
      </c>
      <c r="G50" s="46">
        <f>F50*'Datos ajustados'!$F$6</f>
        <v>0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2.75" customHeight="1">
      <c r="A51" s="10"/>
      <c r="B51" s="12" t="s">
        <v>112</v>
      </c>
      <c r="C51" s="12">
        <v>0</v>
      </c>
      <c r="D51" s="66">
        <f>'Subp. Compras y Pagos'!C57</f>
        <v>1434.8180000000007</v>
      </c>
      <c r="E51" s="66">
        <f>'Subp. Ventas y Cobros'!C57</f>
        <v>1434.8180000000007</v>
      </c>
      <c r="F51" s="12">
        <v>0</v>
      </c>
      <c r="G51" s="46">
        <f>F51*'Datos ajustados'!$F$6</f>
        <v>0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2.75" customHeight="1">
      <c r="A52" s="10"/>
      <c r="B52" s="12" t="s">
        <v>113</v>
      </c>
      <c r="C52" s="12">
        <v>0</v>
      </c>
      <c r="D52" s="66">
        <f>'Subp. Compras y Pagos'!C58</f>
        <v>1639.7920000000008</v>
      </c>
      <c r="E52" s="66">
        <f>'Subp. Ventas y Cobros'!C58</f>
        <v>1639.7920000000008</v>
      </c>
      <c r="F52" s="12">
        <v>0</v>
      </c>
      <c r="G52" s="46">
        <f>F52*'Datos ajustados'!$F$6</f>
        <v>0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2.75" customHeight="1">
      <c r="A53" s="10"/>
      <c r="B53" s="12" t="s">
        <v>114</v>
      </c>
      <c r="C53" s="12">
        <v>0</v>
      </c>
      <c r="D53" s="66">
        <f>'Subp. Compras y Pagos'!C59</f>
        <v>1639.7920000000008</v>
      </c>
      <c r="E53" s="66">
        <f>'Subp. Ventas y Cobros'!C59</f>
        <v>1639.7920000000008</v>
      </c>
      <c r="F53" s="12">
        <v>0</v>
      </c>
      <c r="G53" s="46">
        <f>F53*'Datos ajustados'!$F$6</f>
        <v>0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2.75" customHeight="1">
      <c r="A54" s="10"/>
      <c r="B54" s="12" t="s">
        <v>115</v>
      </c>
      <c r="C54" s="12">
        <v>0</v>
      </c>
      <c r="D54" s="66">
        <f>'Subp. Compras y Pagos'!C60</f>
        <v>1639.7920000000008</v>
      </c>
      <c r="E54" s="66">
        <f>'Subp. Ventas y Cobros'!C60</f>
        <v>1639.7920000000008</v>
      </c>
      <c r="F54" s="12">
        <v>0</v>
      </c>
      <c r="G54" s="46">
        <f>F54*'Datos ajustados'!$F$6</f>
        <v>0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2.75" customHeight="1">
      <c r="A55" s="10"/>
      <c r="B55" s="12" t="s">
        <v>116</v>
      </c>
      <c r="C55" s="12">
        <v>0</v>
      </c>
      <c r="D55" s="66">
        <f>'Subp. Compras y Pagos'!C61</f>
        <v>1844.7660000000008</v>
      </c>
      <c r="E55" s="66">
        <f>'Subp. Ventas y Cobros'!C61</f>
        <v>1844.7660000000008</v>
      </c>
      <c r="F55" s="12">
        <v>0</v>
      </c>
      <c r="G55" s="46">
        <f>F55*'Datos ajustados'!$F$6</f>
        <v>0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2.75" customHeight="1">
      <c r="A56" s="10"/>
      <c r="B56" s="12" t="s">
        <v>117</v>
      </c>
      <c r="C56" s="12">
        <v>0</v>
      </c>
      <c r="D56" s="66">
        <f>'Subp. Compras y Pagos'!C62</f>
        <v>1844.7660000000008</v>
      </c>
      <c r="E56" s="66">
        <f>'Subp. Ventas y Cobros'!C62</f>
        <v>1844.7660000000008</v>
      </c>
      <c r="F56" s="12">
        <v>0</v>
      </c>
      <c r="G56" s="46">
        <f>F56*'Datos ajustados'!$F$6</f>
        <v>0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2.75" customHeight="1">
      <c r="A57" s="10"/>
      <c r="B57" s="12" t="s">
        <v>118</v>
      </c>
      <c r="C57" s="12">
        <v>0</v>
      </c>
      <c r="D57" s="66">
        <f>'Subp. Compras y Pagos'!C63</f>
        <v>1844.7660000000008</v>
      </c>
      <c r="E57" s="66">
        <f>'Subp. Ventas y Cobros'!C63</f>
        <v>1844.7660000000008</v>
      </c>
      <c r="F57" s="12">
        <v>0</v>
      </c>
      <c r="G57" s="46">
        <f>F57*'Datos ajustados'!$F$6</f>
        <v>0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2.75" customHeight="1">
      <c r="A58" s="10"/>
      <c r="B58" s="12" t="s">
        <v>119</v>
      </c>
      <c r="C58" s="12">
        <v>0</v>
      </c>
      <c r="D58" s="66">
        <f>'Subp. Compras y Pagos'!C64</f>
        <v>2049.7400000000011</v>
      </c>
      <c r="E58" s="66">
        <f>'Subp. Ventas y Cobros'!C64</f>
        <v>2049.7400000000011</v>
      </c>
      <c r="F58" s="12">
        <v>0</v>
      </c>
      <c r="G58" s="46">
        <f>F58*'Datos ajustados'!$F$6</f>
        <v>0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2.75" customHeight="1">
      <c r="A59" s="10"/>
      <c r="B59" s="12" t="s">
        <v>120</v>
      </c>
      <c r="C59" s="12">
        <v>0</v>
      </c>
      <c r="D59" s="66">
        <f>'Subp. Compras y Pagos'!C65</f>
        <v>2049.7400000000011</v>
      </c>
      <c r="E59" s="66">
        <f>'Subp. Ventas y Cobros'!C65</f>
        <v>2049.7400000000011</v>
      </c>
      <c r="F59" s="12">
        <v>0</v>
      </c>
      <c r="G59" s="46">
        <f>F59*'Datos ajustados'!$F$6</f>
        <v>0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2.75" customHeight="1">
      <c r="A60" s="10"/>
      <c r="B60" s="12" t="s">
        <v>121</v>
      </c>
      <c r="C60" s="12">
        <v>0</v>
      </c>
      <c r="D60" s="66">
        <f>'Subp. Compras y Pagos'!C66</f>
        <v>2254.7140000000009</v>
      </c>
      <c r="E60" s="66">
        <f>'Subp. Ventas y Cobros'!C66</f>
        <v>2254.7140000000009</v>
      </c>
      <c r="F60" s="12">
        <v>0</v>
      </c>
      <c r="G60" s="46">
        <f>F60*'Datos ajustados'!$F$6</f>
        <v>0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2.75" customHeight="1">
      <c r="A61" s="10"/>
      <c r="B61" s="10"/>
      <c r="C61" s="10"/>
      <c r="D61" s="58"/>
      <c r="E61" s="58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2.75" customHeight="1">
      <c r="A62" s="10"/>
      <c r="B62" s="127" t="s">
        <v>158</v>
      </c>
      <c r="C62" s="129"/>
      <c r="D62" s="129"/>
      <c r="E62" s="129"/>
      <c r="F62" s="129"/>
      <c r="G62" s="128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2.75" customHeight="1">
      <c r="A63" s="10"/>
      <c r="B63" s="11" t="s">
        <v>19</v>
      </c>
      <c r="C63" s="11" t="s">
        <v>159</v>
      </c>
      <c r="D63" s="91" t="s">
        <v>160</v>
      </c>
      <c r="E63" s="91" t="s">
        <v>161</v>
      </c>
      <c r="F63" s="11" t="s">
        <v>162</v>
      </c>
      <c r="G63" s="11" t="s">
        <v>163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2.75" customHeight="1">
      <c r="A64" s="10"/>
      <c r="B64" s="12" t="s">
        <v>110</v>
      </c>
      <c r="C64" s="12">
        <v>0</v>
      </c>
      <c r="D64" s="66">
        <f>'Subp. Compras y Pagos'!C72</f>
        <v>1803.7712000000013</v>
      </c>
      <c r="E64" s="66">
        <f>'Subp. Ventas y Cobros'!C72</f>
        <v>1803.7712000000013</v>
      </c>
      <c r="F64" s="12">
        <v>0</v>
      </c>
      <c r="G64" s="46">
        <f>F64*'Datos ajustados'!$G$6</f>
        <v>0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2.75" customHeight="1">
      <c r="A65" s="10"/>
      <c r="B65" s="12" t="s">
        <v>111</v>
      </c>
      <c r="C65" s="12">
        <v>0</v>
      </c>
      <c r="D65" s="66">
        <f>'Subp. Compras y Pagos'!C73</f>
        <v>1803.7712000000013</v>
      </c>
      <c r="E65" s="66">
        <f>'Subp. Ventas y Cobros'!C73</f>
        <v>1803.7712000000013</v>
      </c>
      <c r="F65" s="12">
        <v>0</v>
      </c>
      <c r="G65" s="46">
        <f>F65*'Datos ajustados'!$G$6</f>
        <v>0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2.75" customHeight="1">
      <c r="A66" s="10"/>
      <c r="B66" s="12" t="s">
        <v>112</v>
      </c>
      <c r="C66" s="12">
        <v>0</v>
      </c>
      <c r="D66" s="66">
        <f>'Subp. Compras y Pagos'!C74</f>
        <v>1803.7712000000013</v>
      </c>
      <c r="E66" s="66">
        <f>'Subp. Ventas y Cobros'!C74</f>
        <v>1803.7712000000013</v>
      </c>
      <c r="F66" s="12">
        <v>0</v>
      </c>
      <c r="G66" s="46">
        <f>F66*'Datos ajustados'!$G$6</f>
        <v>0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2.75" customHeight="1">
      <c r="A67" s="10"/>
      <c r="B67" s="12" t="s">
        <v>113</v>
      </c>
      <c r="C67" s="12">
        <v>0</v>
      </c>
      <c r="D67" s="66">
        <f>'Subp. Compras y Pagos'!C75</f>
        <v>2061.4528000000014</v>
      </c>
      <c r="E67" s="66">
        <f>'Subp. Ventas y Cobros'!C75</f>
        <v>2061.4528000000014</v>
      </c>
      <c r="F67" s="12">
        <v>0</v>
      </c>
      <c r="G67" s="46">
        <f>F67*'Datos ajustados'!$G$6</f>
        <v>0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2.75" customHeight="1">
      <c r="A68" s="10"/>
      <c r="B68" s="12" t="s">
        <v>114</v>
      </c>
      <c r="C68" s="12">
        <v>0</v>
      </c>
      <c r="D68" s="66">
        <f>'Subp. Compras y Pagos'!C76</f>
        <v>2061.4528000000014</v>
      </c>
      <c r="E68" s="66">
        <f>'Subp. Ventas y Cobros'!C76</f>
        <v>2061.4528000000014</v>
      </c>
      <c r="F68" s="12">
        <v>0</v>
      </c>
      <c r="G68" s="46">
        <f>F68*'Datos ajustados'!$G$6</f>
        <v>0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2.75" customHeight="1">
      <c r="A69" s="10"/>
      <c r="B69" s="12" t="s">
        <v>115</v>
      </c>
      <c r="C69" s="12">
        <v>0</v>
      </c>
      <c r="D69" s="66">
        <f>'Subp. Compras y Pagos'!C77</f>
        <v>2061.4528000000014</v>
      </c>
      <c r="E69" s="66">
        <f>'Subp. Ventas y Cobros'!C77</f>
        <v>2061.4528000000014</v>
      </c>
      <c r="F69" s="12">
        <v>0</v>
      </c>
      <c r="G69" s="46">
        <f>F69*'Datos ajustados'!$G$6</f>
        <v>0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2.75" customHeight="1">
      <c r="A70" s="10"/>
      <c r="B70" s="12" t="s">
        <v>116</v>
      </c>
      <c r="C70" s="12">
        <v>0</v>
      </c>
      <c r="D70" s="66">
        <f>'Subp. Compras y Pagos'!C78</f>
        <v>2061.4528000000014</v>
      </c>
      <c r="E70" s="66">
        <f>'Subp. Ventas y Cobros'!C78</f>
        <v>2061.4528000000014</v>
      </c>
      <c r="F70" s="12">
        <v>0</v>
      </c>
      <c r="G70" s="46">
        <f>F70*'Datos ajustados'!$G$6</f>
        <v>0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2.75" customHeight="1">
      <c r="A71" s="10"/>
      <c r="B71" s="12" t="s">
        <v>117</v>
      </c>
      <c r="C71" s="12">
        <v>0</v>
      </c>
      <c r="D71" s="66">
        <f>'Subp. Compras y Pagos'!C79</f>
        <v>2319.1344000000013</v>
      </c>
      <c r="E71" s="66">
        <f>'Subp. Ventas y Cobros'!C79</f>
        <v>2319.1344000000013</v>
      </c>
      <c r="F71" s="12">
        <v>0</v>
      </c>
      <c r="G71" s="46">
        <f>F71*'Datos ajustados'!$G$6</f>
        <v>0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2.75" customHeight="1">
      <c r="A72" s="10"/>
      <c r="B72" s="12" t="s">
        <v>118</v>
      </c>
      <c r="C72" s="12">
        <v>0</v>
      </c>
      <c r="D72" s="66">
        <f>'Subp. Compras y Pagos'!C80</f>
        <v>2319.1344000000013</v>
      </c>
      <c r="E72" s="66">
        <f>'Subp. Ventas y Cobros'!C80</f>
        <v>2319.1344000000013</v>
      </c>
      <c r="F72" s="12">
        <v>0</v>
      </c>
      <c r="G72" s="46">
        <f>F72*'Datos ajustados'!$G$6</f>
        <v>0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2.75" customHeight="1">
      <c r="A73" s="10"/>
      <c r="B73" s="12" t="s">
        <v>119</v>
      </c>
      <c r="C73" s="12">
        <v>0</v>
      </c>
      <c r="D73" s="66">
        <f>'Subp. Compras y Pagos'!C81</f>
        <v>2319.1344000000013</v>
      </c>
      <c r="E73" s="66">
        <f>'Subp. Ventas y Cobros'!C81</f>
        <v>2319.1344000000013</v>
      </c>
      <c r="F73" s="12">
        <v>0</v>
      </c>
      <c r="G73" s="46">
        <f>F73*'Datos ajustados'!$G$6</f>
        <v>0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2.75" customHeight="1">
      <c r="A74" s="10"/>
      <c r="B74" s="12" t="s">
        <v>120</v>
      </c>
      <c r="C74" s="12">
        <v>0</v>
      </c>
      <c r="D74" s="66">
        <f>'Subp. Compras y Pagos'!C82</f>
        <v>2576.8160000000016</v>
      </c>
      <c r="E74" s="66">
        <f>'Subp. Ventas y Cobros'!C82</f>
        <v>2576.8160000000016</v>
      </c>
      <c r="F74" s="12">
        <v>0</v>
      </c>
      <c r="G74" s="46">
        <f>F74*'Datos ajustados'!$G$6</f>
        <v>0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2.75" customHeight="1">
      <c r="A75" s="10"/>
      <c r="B75" s="12" t="s">
        <v>121</v>
      </c>
      <c r="C75" s="12">
        <v>0</v>
      </c>
      <c r="D75" s="66">
        <f>'Subp. Compras y Pagos'!C83</f>
        <v>2576.8160000000016</v>
      </c>
      <c r="E75" s="66">
        <f>'Subp. Ventas y Cobros'!C83</f>
        <v>2576.8160000000016</v>
      </c>
      <c r="F75" s="12">
        <v>0</v>
      </c>
      <c r="G75" s="46">
        <f>F75*'Datos ajustados'!$G$6</f>
        <v>0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2.75" customHeight="1">
      <c r="A76" s="10"/>
      <c r="B76" s="10"/>
      <c r="C76" s="10"/>
      <c r="D76" s="58"/>
      <c r="E76" s="58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2.75" customHeight="1">
      <c r="A77" s="10"/>
      <c r="B77" s="127" t="s">
        <v>158</v>
      </c>
      <c r="C77" s="129"/>
      <c r="D77" s="129"/>
      <c r="E77" s="129"/>
      <c r="F77" s="129"/>
      <c r="G77" s="128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2.75" customHeight="1">
      <c r="A78" s="10"/>
      <c r="B78" s="11" t="s">
        <v>20</v>
      </c>
      <c r="C78" s="11" t="s">
        <v>159</v>
      </c>
      <c r="D78" s="91" t="s">
        <v>160</v>
      </c>
      <c r="E78" s="91" t="s">
        <v>161</v>
      </c>
      <c r="F78" s="11" t="s">
        <v>162</v>
      </c>
      <c r="G78" s="11" t="s">
        <v>163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2.75" customHeight="1">
      <c r="A79" s="10"/>
      <c r="B79" s="12" t="s">
        <v>110</v>
      </c>
      <c r="C79" s="12">
        <v>0</v>
      </c>
      <c r="D79" s="66">
        <f>'Subp. Compras y Pagos'!C89</f>
        <v>2232.1668600000016</v>
      </c>
      <c r="E79" s="66">
        <f>'Subp. Ventas y Cobros'!C89</f>
        <v>2232.1668600000016</v>
      </c>
      <c r="F79" s="12">
        <v>0</v>
      </c>
      <c r="G79" s="46">
        <f>F79*'Datos ajustados'!$H$6</f>
        <v>0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2.75" customHeight="1">
      <c r="A80" s="10"/>
      <c r="B80" s="12" t="s">
        <v>111</v>
      </c>
      <c r="C80" s="12">
        <v>0</v>
      </c>
      <c r="D80" s="66">
        <f>'Subp. Compras y Pagos'!C90</f>
        <v>2232.1668600000016</v>
      </c>
      <c r="E80" s="66">
        <f>'Subp. Ventas y Cobros'!C90</f>
        <v>2232.1668600000016</v>
      </c>
      <c r="F80" s="12">
        <v>0</v>
      </c>
      <c r="G80" s="46">
        <f>F80*'Datos ajustados'!$H$6</f>
        <v>0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2.75" customHeight="1">
      <c r="A81" s="10"/>
      <c r="B81" s="12" t="s">
        <v>112</v>
      </c>
      <c r="C81" s="12">
        <v>0</v>
      </c>
      <c r="D81" s="66">
        <f>'Subp. Compras y Pagos'!C91</f>
        <v>2232.1668600000016</v>
      </c>
      <c r="E81" s="66">
        <f>'Subp. Ventas y Cobros'!C91</f>
        <v>2232.1668600000016</v>
      </c>
      <c r="F81" s="12">
        <v>0</v>
      </c>
      <c r="G81" s="46">
        <f>F81*'Datos ajustados'!$H$6</f>
        <v>0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2.75" customHeight="1">
      <c r="A82" s="10"/>
      <c r="B82" s="12" t="s">
        <v>113</v>
      </c>
      <c r="C82" s="12">
        <v>0</v>
      </c>
      <c r="D82" s="66">
        <f>'Subp. Compras y Pagos'!C92</f>
        <v>2551.0478400000015</v>
      </c>
      <c r="E82" s="66">
        <f>'Subp. Ventas y Cobros'!C92</f>
        <v>2551.0478400000015</v>
      </c>
      <c r="F82" s="12">
        <v>0</v>
      </c>
      <c r="G82" s="46">
        <f>F82*'Datos ajustados'!$H$6</f>
        <v>0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2.75" customHeight="1">
      <c r="A83" s="10"/>
      <c r="B83" s="12" t="s">
        <v>114</v>
      </c>
      <c r="C83" s="12">
        <v>0</v>
      </c>
      <c r="D83" s="66">
        <f>'Subp. Compras y Pagos'!C93</f>
        <v>2551.0478400000015</v>
      </c>
      <c r="E83" s="66">
        <f>'Subp. Ventas y Cobros'!C93</f>
        <v>2551.0478400000015</v>
      </c>
      <c r="F83" s="12">
        <v>0</v>
      </c>
      <c r="G83" s="46">
        <f>F83*'Datos ajustados'!$H$6</f>
        <v>0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2.75" customHeight="1">
      <c r="A84" s="10"/>
      <c r="B84" s="12" t="s">
        <v>115</v>
      </c>
      <c r="C84" s="12">
        <v>0</v>
      </c>
      <c r="D84" s="66">
        <f>'Subp. Compras y Pagos'!C94</f>
        <v>2551.0478400000015</v>
      </c>
      <c r="E84" s="66">
        <f>'Subp. Ventas y Cobros'!C94</f>
        <v>2551.0478400000015</v>
      </c>
      <c r="F84" s="12">
        <v>0</v>
      </c>
      <c r="G84" s="46">
        <f>F84*'Datos ajustados'!$H$6</f>
        <v>0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2.75" customHeight="1">
      <c r="A85" s="10"/>
      <c r="B85" s="12" t="s">
        <v>116</v>
      </c>
      <c r="C85" s="12">
        <v>0</v>
      </c>
      <c r="D85" s="66">
        <f>'Subp. Compras y Pagos'!C95</f>
        <v>2551.0478400000015</v>
      </c>
      <c r="E85" s="66">
        <f>'Subp. Ventas y Cobros'!C95</f>
        <v>2551.0478400000015</v>
      </c>
      <c r="F85" s="12">
        <v>0</v>
      </c>
      <c r="G85" s="46">
        <f>F85*'Datos ajustados'!$H$6</f>
        <v>0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2.75" customHeight="1">
      <c r="A86" s="10"/>
      <c r="B86" s="12" t="s">
        <v>117</v>
      </c>
      <c r="C86" s="12">
        <v>0</v>
      </c>
      <c r="D86" s="66">
        <f>'Subp. Compras y Pagos'!C96</f>
        <v>2869.9288200000019</v>
      </c>
      <c r="E86" s="66">
        <f>'Subp. Ventas y Cobros'!C96</f>
        <v>2869.9288200000019</v>
      </c>
      <c r="F86" s="12">
        <v>0</v>
      </c>
      <c r="G86" s="46">
        <f>F86*'Datos ajustados'!$H$6</f>
        <v>0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2.75" customHeight="1">
      <c r="A87" s="10"/>
      <c r="B87" s="12" t="s">
        <v>118</v>
      </c>
      <c r="C87" s="12">
        <v>0</v>
      </c>
      <c r="D87" s="66">
        <f>'Subp. Compras y Pagos'!C97</f>
        <v>2869.9288200000019</v>
      </c>
      <c r="E87" s="66">
        <f>'Subp. Ventas y Cobros'!C97</f>
        <v>2869.9288200000019</v>
      </c>
      <c r="F87" s="12">
        <v>0</v>
      </c>
      <c r="G87" s="46">
        <f>F87*'Datos ajustados'!$H$6</f>
        <v>0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2.75" customHeight="1">
      <c r="A88" s="10"/>
      <c r="B88" s="12" t="s">
        <v>119</v>
      </c>
      <c r="C88" s="12">
        <v>0</v>
      </c>
      <c r="D88" s="66">
        <f>'Subp. Compras y Pagos'!C98</f>
        <v>2869.9288200000019</v>
      </c>
      <c r="E88" s="66">
        <f>'Subp. Ventas y Cobros'!C98</f>
        <v>2869.9288200000019</v>
      </c>
      <c r="F88" s="12">
        <v>0</v>
      </c>
      <c r="G88" s="46">
        <f>F88*'Datos ajustados'!$H$6</f>
        <v>0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2.75" customHeight="1">
      <c r="A89" s="10"/>
      <c r="B89" s="12" t="s">
        <v>120</v>
      </c>
      <c r="C89" s="12">
        <v>0</v>
      </c>
      <c r="D89" s="66">
        <f>'Subp. Compras y Pagos'!C99</f>
        <v>3188.8098000000023</v>
      </c>
      <c r="E89" s="66">
        <f>'Subp. Ventas y Cobros'!C99</f>
        <v>3188.8098000000023</v>
      </c>
      <c r="F89" s="12">
        <v>0</v>
      </c>
      <c r="G89" s="46">
        <f>F89*'Datos ajustados'!$H$6</f>
        <v>0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2.75" customHeight="1">
      <c r="A90" s="10"/>
      <c r="B90" s="12" t="s">
        <v>121</v>
      </c>
      <c r="C90" s="12">
        <v>0</v>
      </c>
      <c r="D90" s="66">
        <f>'Subp. Compras y Pagos'!C100</f>
        <v>3188.8098000000023</v>
      </c>
      <c r="E90" s="66">
        <f>'Subp. Ventas y Cobros'!C100</f>
        <v>3188.8098000000023</v>
      </c>
      <c r="F90" s="12">
        <v>0</v>
      </c>
      <c r="G90" s="46">
        <f>F90*'Datos ajustados'!$H$6</f>
        <v>0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2.75" customHeight="1">
      <c r="A91" s="10"/>
      <c r="B91" s="10"/>
      <c r="C91" s="10"/>
      <c r="D91" s="58"/>
      <c r="E91" s="58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2.75" customHeight="1">
      <c r="A92" s="10"/>
      <c r="B92" s="127" t="s">
        <v>158</v>
      </c>
      <c r="C92" s="129"/>
      <c r="D92" s="129"/>
      <c r="E92" s="129"/>
      <c r="F92" s="129"/>
      <c r="G92" s="128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2.75" customHeight="1">
      <c r="A93" s="10"/>
      <c r="B93" s="11" t="s">
        <v>21</v>
      </c>
      <c r="C93" s="11" t="s">
        <v>159</v>
      </c>
      <c r="D93" s="91" t="s">
        <v>160</v>
      </c>
      <c r="E93" s="91" t="s">
        <v>161</v>
      </c>
      <c r="F93" s="11" t="s">
        <v>162</v>
      </c>
      <c r="G93" s="11" t="s">
        <v>163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2.75" customHeight="1">
      <c r="A94" s="10"/>
      <c r="B94" s="12" t="s">
        <v>110</v>
      </c>
      <c r="C94" s="12">
        <v>0</v>
      </c>
      <c r="D94" s="66">
        <f>'Subp. Compras y Pagos'!C106</f>
        <v>2728.2039400000021</v>
      </c>
      <c r="E94" s="66">
        <f>'Subp. Ventas y Cobros'!C106</f>
        <v>2728.2039400000021</v>
      </c>
      <c r="F94" s="12">
        <v>0</v>
      </c>
      <c r="G94" s="46">
        <f>F94*'Datos ajustados'!$I$6</f>
        <v>0</v>
      </c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2.75" customHeight="1">
      <c r="A95" s="10"/>
      <c r="B95" s="12" t="s">
        <v>111</v>
      </c>
      <c r="C95" s="12">
        <v>0</v>
      </c>
      <c r="D95" s="66">
        <f>'Subp. Compras y Pagos'!C107</f>
        <v>2728.2039400000021</v>
      </c>
      <c r="E95" s="66">
        <f>'Subp. Ventas y Cobros'!C107</f>
        <v>2728.2039400000021</v>
      </c>
      <c r="F95" s="12">
        <v>0</v>
      </c>
      <c r="G95" s="46">
        <f>F95*'Datos ajustados'!$I$6</f>
        <v>0</v>
      </c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2.75" customHeight="1">
      <c r="A96" s="10"/>
      <c r="B96" s="12" t="s">
        <v>112</v>
      </c>
      <c r="C96" s="12">
        <v>0</v>
      </c>
      <c r="D96" s="66">
        <f>'Subp. Compras y Pagos'!C108</f>
        <v>2728.2039400000021</v>
      </c>
      <c r="E96" s="66">
        <f>'Subp. Ventas y Cobros'!C108</f>
        <v>2728.2039400000021</v>
      </c>
      <c r="F96" s="12">
        <v>0</v>
      </c>
      <c r="G96" s="46">
        <f>F96*'Datos ajustados'!$I$6</f>
        <v>0</v>
      </c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2.75" customHeight="1">
      <c r="A97" s="10"/>
      <c r="B97" s="12" t="s">
        <v>113</v>
      </c>
      <c r="C97" s="12">
        <v>0</v>
      </c>
      <c r="D97" s="66">
        <f>'Subp. Compras y Pagos'!C109</f>
        <v>3117.9473600000019</v>
      </c>
      <c r="E97" s="66">
        <f>'Subp. Ventas y Cobros'!C109</f>
        <v>3117.9473600000019</v>
      </c>
      <c r="F97" s="12">
        <v>0</v>
      </c>
      <c r="G97" s="46">
        <f>F97*'Datos ajustados'!$I$6</f>
        <v>0</v>
      </c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2.75" customHeight="1">
      <c r="A98" s="10"/>
      <c r="B98" s="12" t="s">
        <v>114</v>
      </c>
      <c r="C98" s="12">
        <v>0</v>
      </c>
      <c r="D98" s="66">
        <f>'Subp. Compras y Pagos'!C110</f>
        <v>3117.9473600000019</v>
      </c>
      <c r="E98" s="66">
        <f>'Subp. Ventas y Cobros'!C110</f>
        <v>3117.9473600000019</v>
      </c>
      <c r="F98" s="12">
        <v>0</v>
      </c>
      <c r="G98" s="46">
        <f>F98*'Datos ajustados'!$I$6</f>
        <v>0</v>
      </c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2.75" customHeight="1">
      <c r="A99" s="10"/>
      <c r="B99" s="12" t="s">
        <v>115</v>
      </c>
      <c r="C99" s="12">
        <v>0</v>
      </c>
      <c r="D99" s="66">
        <f>'Subp. Compras y Pagos'!C111</f>
        <v>3117.9473600000019</v>
      </c>
      <c r="E99" s="66">
        <f>'Subp. Ventas y Cobros'!C111</f>
        <v>3117.9473600000019</v>
      </c>
      <c r="F99" s="12">
        <v>0</v>
      </c>
      <c r="G99" s="46">
        <f>F99*'Datos ajustados'!$I$6</f>
        <v>0</v>
      </c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2.75" customHeight="1">
      <c r="A100" s="10"/>
      <c r="B100" s="12" t="s">
        <v>116</v>
      </c>
      <c r="C100" s="12">
        <v>0</v>
      </c>
      <c r="D100" s="66">
        <f>'Subp. Compras y Pagos'!C112</f>
        <v>3117.9473600000019</v>
      </c>
      <c r="E100" s="66">
        <f>'Subp. Ventas y Cobros'!C112</f>
        <v>3117.9473600000019</v>
      </c>
      <c r="F100" s="12">
        <v>0</v>
      </c>
      <c r="G100" s="46">
        <f>F100*'Datos ajustados'!$I$6</f>
        <v>0</v>
      </c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2.75" customHeight="1">
      <c r="A101" s="10"/>
      <c r="B101" s="12" t="s">
        <v>117</v>
      </c>
      <c r="C101" s="12">
        <v>0</v>
      </c>
      <c r="D101" s="66">
        <f>'Subp. Compras y Pagos'!C113</f>
        <v>3507.6907800000022</v>
      </c>
      <c r="E101" s="66">
        <f>'Subp. Ventas y Cobros'!C113</f>
        <v>3507.6907800000022</v>
      </c>
      <c r="F101" s="12">
        <v>0</v>
      </c>
      <c r="G101" s="46">
        <f>F101*'Datos ajustados'!$I$6</f>
        <v>0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2.75" customHeight="1">
      <c r="A102" s="10"/>
      <c r="B102" s="12" t="s">
        <v>118</v>
      </c>
      <c r="C102" s="12">
        <v>0</v>
      </c>
      <c r="D102" s="66">
        <f>'Subp. Compras y Pagos'!C114</f>
        <v>3507.6907800000022</v>
      </c>
      <c r="E102" s="66">
        <f>'Subp. Ventas y Cobros'!C114</f>
        <v>3507.6907800000022</v>
      </c>
      <c r="F102" s="12">
        <v>0</v>
      </c>
      <c r="G102" s="46">
        <f>F102*'Datos ajustados'!$I$6</f>
        <v>0</v>
      </c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2.75" customHeight="1">
      <c r="A103" s="10"/>
      <c r="B103" s="12" t="s">
        <v>119</v>
      </c>
      <c r="C103" s="12">
        <v>0</v>
      </c>
      <c r="D103" s="66">
        <f>'Subp. Compras y Pagos'!C115</f>
        <v>3507.6907800000022</v>
      </c>
      <c r="E103" s="66">
        <f>'Subp. Ventas y Cobros'!C115</f>
        <v>3507.6907800000022</v>
      </c>
      <c r="F103" s="12">
        <v>0</v>
      </c>
      <c r="G103" s="46">
        <f>F103*'Datos ajustados'!$I$6</f>
        <v>0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2.75" customHeight="1">
      <c r="A104" s="10"/>
      <c r="B104" s="12" t="s">
        <v>120</v>
      </c>
      <c r="C104" s="12">
        <v>0</v>
      </c>
      <c r="D104" s="66">
        <f>'Subp. Compras y Pagos'!C116</f>
        <v>3897.4342000000029</v>
      </c>
      <c r="E104" s="66">
        <f>'Subp. Ventas y Cobros'!C116</f>
        <v>3897.4342000000029</v>
      </c>
      <c r="F104" s="12">
        <v>0</v>
      </c>
      <c r="G104" s="46">
        <f>F104*'Datos ajustados'!$I$6</f>
        <v>0</v>
      </c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2.75" customHeight="1">
      <c r="A105" s="10"/>
      <c r="B105" s="12" t="s">
        <v>121</v>
      </c>
      <c r="C105" s="12">
        <v>0</v>
      </c>
      <c r="D105" s="66">
        <f>'Subp. Compras y Pagos'!C117</f>
        <v>3897.4342000000029</v>
      </c>
      <c r="E105" s="66">
        <f>'Subp. Ventas y Cobros'!C117</f>
        <v>3897.4342000000029</v>
      </c>
      <c r="F105" s="12">
        <v>0</v>
      </c>
      <c r="G105" s="46">
        <f>F105*'Datos ajustados'!$I$6</f>
        <v>0</v>
      </c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2.75" customHeight="1">
      <c r="A106" s="10"/>
      <c r="B106" s="10"/>
      <c r="C106" s="10"/>
      <c r="D106" s="58"/>
      <c r="E106" s="58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2.75" customHeight="1">
      <c r="A107" s="10"/>
      <c r="B107" s="127" t="s">
        <v>158</v>
      </c>
      <c r="C107" s="129"/>
      <c r="D107" s="129"/>
      <c r="E107" s="129"/>
      <c r="F107" s="129"/>
      <c r="G107" s="128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2.75" customHeight="1">
      <c r="A108" s="10"/>
      <c r="B108" s="11" t="s">
        <v>22</v>
      </c>
      <c r="C108" s="11" t="s">
        <v>159</v>
      </c>
      <c r="D108" s="91" t="s">
        <v>160</v>
      </c>
      <c r="E108" s="91" t="s">
        <v>161</v>
      </c>
      <c r="F108" s="11" t="s">
        <v>162</v>
      </c>
      <c r="G108" s="11" t="s">
        <v>163</v>
      </c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2.75" customHeight="1">
      <c r="A109" s="10"/>
      <c r="B109" s="12" t="s">
        <v>110</v>
      </c>
      <c r="C109" s="12">
        <v>0</v>
      </c>
      <c r="D109" s="66">
        <f>'Subp. Compras y Pagos'!C123</f>
        <v>3301.1267674000032</v>
      </c>
      <c r="E109" s="66">
        <f>'Subp. Ventas y Cobros'!C123</f>
        <v>3301.1267674000032</v>
      </c>
      <c r="F109" s="12">
        <v>0</v>
      </c>
      <c r="G109" s="46">
        <f>F109*'Datos ajustados'!$J$6</f>
        <v>0</v>
      </c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2.75" customHeight="1">
      <c r="A110" s="10"/>
      <c r="B110" s="12" t="s">
        <v>111</v>
      </c>
      <c r="C110" s="12">
        <v>0</v>
      </c>
      <c r="D110" s="66">
        <f>'Subp. Compras y Pagos'!C124</f>
        <v>3301.1267674000032</v>
      </c>
      <c r="E110" s="66">
        <f>'Subp. Ventas y Cobros'!C124</f>
        <v>3301.1267674000032</v>
      </c>
      <c r="F110" s="12">
        <v>0</v>
      </c>
      <c r="G110" s="46">
        <f>F110*'Datos ajustados'!$J$6</f>
        <v>0</v>
      </c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2.75" customHeight="1">
      <c r="A111" s="10"/>
      <c r="B111" s="12" t="s">
        <v>112</v>
      </c>
      <c r="C111" s="12">
        <v>0</v>
      </c>
      <c r="D111" s="66">
        <f>'Subp. Compras y Pagos'!C125</f>
        <v>3301.1267674000032</v>
      </c>
      <c r="E111" s="66">
        <f>'Subp. Ventas y Cobros'!C125</f>
        <v>3301.1267674000032</v>
      </c>
      <c r="F111" s="12">
        <v>0</v>
      </c>
      <c r="G111" s="46">
        <f>F111*'Datos ajustados'!$J$6</f>
        <v>0</v>
      </c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2.75" customHeight="1">
      <c r="A112" s="10"/>
      <c r="B112" s="12" t="s">
        <v>113</v>
      </c>
      <c r="C112" s="12">
        <v>0</v>
      </c>
      <c r="D112" s="66">
        <f>'Subp. Compras y Pagos'!C126</f>
        <v>3772.7163056000031</v>
      </c>
      <c r="E112" s="66">
        <f>'Subp. Ventas y Cobros'!C126</f>
        <v>3772.7163056000031</v>
      </c>
      <c r="F112" s="12">
        <v>0</v>
      </c>
      <c r="G112" s="46">
        <f>F112*'Datos ajustados'!$J$6</f>
        <v>0</v>
      </c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2.75" customHeight="1">
      <c r="A113" s="10"/>
      <c r="B113" s="12" t="s">
        <v>114</v>
      </c>
      <c r="C113" s="12">
        <v>0</v>
      </c>
      <c r="D113" s="66">
        <f>'Subp. Compras y Pagos'!C127</f>
        <v>3772.7163056000031</v>
      </c>
      <c r="E113" s="66">
        <f>'Subp. Ventas y Cobros'!C127</f>
        <v>3772.7163056000031</v>
      </c>
      <c r="F113" s="12">
        <v>0</v>
      </c>
      <c r="G113" s="46">
        <f>F113*'Datos ajustados'!$J$6</f>
        <v>0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2.75" customHeight="1">
      <c r="A114" s="10"/>
      <c r="B114" s="12" t="s">
        <v>115</v>
      </c>
      <c r="C114" s="12">
        <v>0</v>
      </c>
      <c r="D114" s="66">
        <f>'Subp. Compras y Pagos'!C128</f>
        <v>3772.7163056000031</v>
      </c>
      <c r="E114" s="66">
        <f>'Subp. Ventas y Cobros'!C128</f>
        <v>3772.7163056000031</v>
      </c>
      <c r="F114" s="12">
        <v>0</v>
      </c>
      <c r="G114" s="46">
        <f>F114*'Datos ajustados'!$J$6</f>
        <v>0</v>
      </c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2.75" customHeight="1">
      <c r="A115" s="10"/>
      <c r="B115" s="12" t="s">
        <v>116</v>
      </c>
      <c r="C115" s="12">
        <v>0</v>
      </c>
      <c r="D115" s="66">
        <f>'Subp. Compras y Pagos'!C129</f>
        <v>3772.7163056000031</v>
      </c>
      <c r="E115" s="66">
        <f>'Subp. Ventas y Cobros'!C129</f>
        <v>3772.7163056000031</v>
      </c>
      <c r="F115" s="12">
        <v>0</v>
      </c>
      <c r="G115" s="46">
        <f>F115*'Datos ajustados'!$J$6</f>
        <v>0</v>
      </c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2.75" customHeight="1">
      <c r="A116" s="10"/>
      <c r="B116" s="12" t="s">
        <v>117</v>
      </c>
      <c r="C116" s="12">
        <v>0</v>
      </c>
      <c r="D116" s="66">
        <f>'Subp. Compras y Pagos'!C130</f>
        <v>4244.3058438000035</v>
      </c>
      <c r="E116" s="66">
        <f>'Subp. Ventas y Cobros'!C130</f>
        <v>4244.3058438000035</v>
      </c>
      <c r="F116" s="12">
        <v>0</v>
      </c>
      <c r="G116" s="46">
        <f>F116*'Datos ajustados'!$J$6</f>
        <v>0</v>
      </c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2.75" customHeight="1">
      <c r="A117" s="10"/>
      <c r="B117" s="12" t="s">
        <v>118</v>
      </c>
      <c r="C117" s="12">
        <v>0</v>
      </c>
      <c r="D117" s="66">
        <f>'Subp. Compras y Pagos'!C131</f>
        <v>4244.3058438000035</v>
      </c>
      <c r="E117" s="66">
        <f>'Subp. Ventas y Cobros'!C131</f>
        <v>4244.3058438000035</v>
      </c>
      <c r="F117" s="12">
        <v>0</v>
      </c>
      <c r="G117" s="46">
        <f>F117*'Datos ajustados'!$J$6</f>
        <v>0</v>
      </c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2.75" customHeight="1">
      <c r="A118" s="10"/>
      <c r="B118" s="12" t="s">
        <v>119</v>
      </c>
      <c r="C118" s="12">
        <v>0</v>
      </c>
      <c r="D118" s="66">
        <f>'Subp. Compras y Pagos'!C132</f>
        <v>4244.3058438000035</v>
      </c>
      <c r="E118" s="66">
        <f>'Subp. Ventas y Cobros'!C132</f>
        <v>4244.3058438000035</v>
      </c>
      <c r="F118" s="12">
        <v>0</v>
      </c>
      <c r="G118" s="46">
        <f>F118*'Datos ajustados'!$J$6</f>
        <v>0</v>
      </c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2.75" customHeight="1">
      <c r="A119" s="10"/>
      <c r="B119" s="12" t="s">
        <v>120</v>
      </c>
      <c r="C119" s="12">
        <v>0</v>
      </c>
      <c r="D119" s="66">
        <f>'Subp. Compras y Pagos'!C133</f>
        <v>4715.8953820000042</v>
      </c>
      <c r="E119" s="66">
        <f>'Subp. Ventas y Cobros'!C133</f>
        <v>4715.8953820000042</v>
      </c>
      <c r="F119" s="12">
        <v>0</v>
      </c>
      <c r="G119" s="46">
        <f>F119*'Datos ajustados'!$J$6</f>
        <v>0</v>
      </c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2.75" customHeight="1">
      <c r="A120" s="10"/>
      <c r="B120" s="12" t="s">
        <v>121</v>
      </c>
      <c r="C120" s="12">
        <v>0</v>
      </c>
      <c r="D120" s="66">
        <f>'Subp. Compras y Pagos'!C134</f>
        <v>4715.8953820000042</v>
      </c>
      <c r="E120" s="66">
        <f>'Subp. Ventas y Cobros'!C134</f>
        <v>4715.8953820000042</v>
      </c>
      <c r="F120" s="12">
        <v>0</v>
      </c>
      <c r="G120" s="46">
        <f>F120*'Datos ajustados'!$J$6</f>
        <v>0</v>
      </c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2.75" customHeight="1">
      <c r="A121" s="10"/>
      <c r="B121" s="10"/>
      <c r="C121" s="10"/>
      <c r="D121" s="58"/>
      <c r="E121" s="58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2.75" customHeight="1">
      <c r="A122" s="10"/>
      <c r="B122" s="127" t="s">
        <v>164</v>
      </c>
      <c r="C122" s="129"/>
      <c r="D122" s="128"/>
      <c r="E122" s="58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2.75" customHeight="1">
      <c r="A123" s="10"/>
      <c r="B123" s="11" t="s">
        <v>156</v>
      </c>
      <c r="C123" s="11" t="s">
        <v>165</v>
      </c>
      <c r="D123" s="91" t="s">
        <v>163</v>
      </c>
      <c r="E123" s="58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2.75" customHeight="1">
      <c r="A124" s="10"/>
      <c r="B124" s="12" t="s">
        <v>15</v>
      </c>
      <c r="C124" s="12">
        <v>0</v>
      </c>
      <c r="D124" s="66">
        <f>SUM(G4:G15)</f>
        <v>0</v>
      </c>
      <c r="E124" s="58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2.75" customHeight="1">
      <c r="A125" s="10"/>
      <c r="B125" s="12" t="s">
        <v>16</v>
      </c>
      <c r="C125" s="12">
        <v>0</v>
      </c>
      <c r="D125" s="66">
        <f>SUM(G19:G30)</f>
        <v>0</v>
      </c>
      <c r="E125" s="58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2.75" customHeight="1">
      <c r="A126" s="10"/>
      <c r="B126" s="12" t="s">
        <v>17</v>
      </c>
      <c r="C126" s="12">
        <v>0</v>
      </c>
      <c r="D126" s="66">
        <f>SUM(G34:G45)</f>
        <v>0</v>
      </c>
      <c r="E126" s="58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2.75" customHeight="1">
      <c r="A127" s="10"/>
      <c r="B127" s="12" t="s">
        <v>18</v>
      </c>
      <c r="C127" s="12">
        <v>0</v>
      </c>
      <c r="D127" s="66">
        <f>SUM(G49:G60)</f>
        <v>0</v>
      </c>
      <c r="E127" s="58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2.75" customHeight="1">
      <c r="A128" s="10"/>
      <c r="B128" s="12" t="s">
        <v>19</v>
      </c>
      <c r="C128" s="12">
        <v>0</v>
      </c>
      <c r="D128" s="66">
        <f>SUM(G64:G75)</f>
        <v>0</v>
      </c>
      <c r="E128" s="58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2.75" customHeight="1">
      <c r="A129" s="10"/>
      <c r="B129" s="12" t="s">
        <v>20</v>
      </c>
      <c r="C129" s="12">
        <v>0</v>
      </c>
      <c r="D129" s="66">
        <f>SUM(G79:G90)</f>
        <v>0</v>
      </c>
      <c r="E129" s="58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2.75" customHeight="1">
      <c r="A130" s="10"/>
      <c r="B130" s="12" t="s">
        <v>21</v>
      </c>
      <c r="C130" s="12">
        <v>0</v>
      </c>
      <c r="D130" s="66">
        <f>SUM(G94:G105)</f>
        <v>0</v>
      </c>
      <c r="E130" s="58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2.75" customHeight="1">
      <c r="A131" s="10"/>
      <c r="B131" s="12" t="s">
        <v>22</v>
      </c>
      <c r="C131" s="12">
        <v>0</v>
      </c>
      <c r="D131" s="66">
        <f>SUM(G109:G120)</f>
        <v>0</v>
      </c>
      <c r="E131" s="58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2.75" customHeight="1">
      <c r="A132" s="10"/>
      <c r="B132" s="10"/>
      <c r="C132" s="10"/>
      <c r="D132" s="58"/>
      <c r="E132" s="58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2.75" customHeight="1">
      <c r="A133" s="10"/>
      <c r="B133" s="10"/>
      <c r="C133" s="10"/>
      <c r="D133" s="58"/>
      <c r="E133" s="58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2.75" customHeight="1">
      <c r="A134" s="10"/>
      <c r="B134" s="10"/>
      <c r="C134" s="10"/>
      <c r="D134" s="58"/>
      <c r="E134" s="58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2.75" customHeight="1">
      <c r="A135" s="10"/>
      <c r="B135" s="10"/>
      <c r="C135" s="10"/>
      <c r="D135" s="58"/>
      <c r="E135" s="58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2.75" customHeight="1">
      <c r="A136" s="10"/>
      <c r="B136" s="10"/>
      <c r="C136" s="10"/>
      <c r="D136" s="58"/>
      <c r="E136" s="58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2.75" customHeight="1">
      <c r="A137" s="10"/>
      <c r="B137" s="10"/>
      <c r="C137" s="10"/>
      <c r="D137" s="58"/>
      <c r="E137" s="58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2.75" customHeight="1">
      <c r="A138" s="10"/>
      <c r="B138" s="10"/>
      <c r="C138" s="10"/>
      <c r="D138" s="58"/>
      <c r="E138" s="58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2.75" customHeight="1">
      <c r="A139" s="10"/>
      <c r="B139" s="10"/>
      <c r="C139" s="10"/>
      <c r="D139" s="58"/>
      <c r="E139" s="58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2.75" customHeight="1">
      <c r="A140" s="10"/>
      <c r="B140" s="10"/>
      <c r="C140" s="10"/>
      <c r="D140" s="58"/>
      <c r="E140" s="58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2.75" customHeight="1">
      <c r="A141" s="10"/>
      <c r="B141" s="10"/>
      <c r="C141" s="10"/>
      <c r="D141" s="58"/>
      <c r="E141" s="58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2.75" customHeight="1">
      <c r="A142" s="10"/>
      <c r="B142" s="10"/>
      <c r="C142" s="10"/>
      <c r="D142" s="58"/>
      <c r="E142" s="58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2.75" customHeight="1">
      <c r="A143" s="10"/>
      <c r="B143" s="10"/>
      <c r="C143" s="10"/>
      <c r="D143" s="58"/>
      <c r="E143" s="58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2.75" customHeight="1">
      <c r="A144" s="10"/>
      <c r="B144" s="10"/>
      <c r="C144" s="10"/>
      <c r="D144" s="58"/>
      <c r="E144" s="58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2.75" customHeight="1">
      <c r="A145" s="10"/>
      <c r="B145" s="10"/>
      <c r="C145" s="10"/>
      <c r="D145" s="58"/>
      <c r="E145" s="58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2.75" customHeight="1">
      <c r="A146" s="10"/>
      <c r="B146" s="10"/>
      <c r="C146" s="10"/>
      <c r="D146" s="58"/>
      <c r="E146" s="58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2.75" customHeight="1">
      <c r="A147" s="10"/>
      <c r="B147" s="10"/>
      <c r="C147" s="10"/>
      <c r="D147" s="58"/>
      <c r="E147" s="58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2.75" customHeight="1">
      <c r="A148" s="10"/>
      <c r="B148" s="10"/>
      <c r="C148" s="10"/>
      <c r="D148" s="58"/>
      <c r="E148" s="58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2.75" customHeight="1">
      <c r="A149" s="10"/>
      <c r="B149" s="10"/>
      <c r="C149" s="10"/>
      <c r="D149" s="58"/>
      <c r="E149" s="58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2.75" customHeight="1">
      <c r="A150" s="10"/>
      <c r="B150" s="10"/>
      <c r="C150" s="10"/>
      <c r="D150" s="58"/>
      <c r="E150" s="58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2.75" customHeight="1">
      <c r="A151" s="10"/>
      <c r="B151" s="10"/>
      <c r="C151" s="10"/>
      <c r="D151" s="58"/>
      <c r="E151" s="58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2.75" customHeight="1">
      <c r="A152" s="10"/>
      <c r="B152" s="10"/>
      <c r="C152" s="10"/>
      <c r="D152" s="58"/>
      <c r="E152" s="58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2.75" customHeight="1">
      <c r="A153" s="10"/>
      <c r="B153" s="10"/>
      <c r="C153" s="10"/>
      <c r="D153" s="58"/>
      <c r="E153" s="58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2.75" customHeight="1">
      <c r="A154" s="10"/>
      <c r="B154" s="10"/>
      <c r="C154" s="10"/>
      <c r="D154" s="58"/>
      <c r="E154" s="58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2.75" customHeight="1">
      <c r="A155" s="10"/>
      <c r="B155" s="10"/>
      <c r="C155" s="10"/>
      <c r="D155" s="58"/>
      <c r="E155" s="58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2.75" customHeight="1">
      <c r="A156" s="10"/>
      <c r="B156" s="10"/>
      <c r="C156" s="10"/>
      <c r="D156" s="58"/>
      <c r="E156" s="58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2.75" customHeight="1">
      <c r="A157" s="10"/>
      <c r="B157" s="10"/>
      <c r="C157" s="10"/>
      <c r="D157" s="58"/>
      <c r="E157" s="58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2.75" customHeight="1">
      <c r="A158" s="10"/>
      <c r="B158" s="10"/>
      <c r="C158" s="10"/>
      <c r="D158" s="58"/>
      <c r="E158" s="58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2.75" customHeight="1">
      <c r="A159" s="10"/>
      <c r="B159" s="10"/>
      <c r="C159" s="10"/>
      <c r="D159" s="58"/>
      <c r="E159" s="58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2.75" customHeight="1">
      <c r="A160" s="10"/>
      <c r="B160" s="10"/>
      <c r="C160" s="10"/>
      <c r="D160" s="58"/>
      <c r="E160" s="58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2.75" customHeight="1">
      <c r="A161" s="10"/>
      <c r="B161" s="10"/>
      <c r="C161" s="10"/>
      <c r="D161" s="58"/>
      <c r="E161" s="58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2.75" customHeight="1">
      <c r="A162" s="10"/>
      <c r="B162" s="10"/>
      <c r="C162" s="10"/>
      <c r="D162" s="58"/>
      <c r="E162" s="58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2.75" customHeight="1">
      <c r="A163" s="10"/>
      <c r="B163" s="10"/>
      <c r="C163" s="10"/>
      <c r="D163" s="58"/>
      <c r="E163" s="58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2.75" customHeight="1">
      <c r="A164" s="10"/>
      <c r="B164" s="10"/>
      <c r="C164" s="10"/>
      <c r="D164" s="58"/>
      <c r="E164" s="58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2.75" customHeight="1">
      <c r="A165" s="10"/>
      <c r="B165" s="10"/>
      <c r="C165" s="10"/>
      <c r="D165" s="58"/>
      <c r="E165" s="58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2.75" customHeight="1">
      <c r="A166" s="10"/>
      <c r="B166" s="10"/>
      <c r="C166" s="10"/>
      <c r="D166" s="58"/>
      <c r="E166" s="58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2.75" customHeight="1">
      <c r="A167" s="10"/>
      <c r="B167" s="10"/>
      <c r="C167" s="10"/>
      <c r="D167" s="58"/>
      <c r="E167" s="58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2.75" customHeight="1">
      <c r="A168" s="10"/>
      <c r="B168" s="10"/>
      <c r="C168" s="10"/>
      <c r="D168" s="58"/>
      <c r="E168" s="58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2.75" customHeight="1">
      <c r="A169" s="10"/>
      <c r="B169" s="10"/>
      <c r="C169" s="10"/>
      <c r="D169" s="58"/>
      <c r="E169" s="58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2.75" customHeight="1">
      <c r="A170" s="10"/>
      <c r="B170" s="10"/>
      <c r="C170" s="10"/>
      <c r="D170" s="58"/>
      <c r="E170" s="58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2.75" customHeight="1">
      <c r="A171" s="10"/>
      <c r="B171" s="10"/>
      <c r="C171" s="10"/>
      <c r="D171" s="58"/>
      <c r="E171" s="58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2.75" customHeight="1">
      <c r="A172" s="10"/>
      <c r="B172" s="10"/>
      <c r="C172" s="10"/>
      <c r="D172" s="58"/>
      <c r="E172" s="58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2.75" customHeight="1">
      <c r="A173" s="10"/>
      <c r="B173" s="10"/>
      <c r="C173" s="10"/>
      <c r="D173" s="58"/>
      <c r="E173" s="58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2.75" customHeight="1">
      <c r="A174" s="10"/>
      <c r="B174" s="10"/>
      <c r="C174" s="10"/>
      <c r="D174" s="58"/>
      <c r="E174" s="58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2.75" customHeight="1">
      <c r="A175" s="10"/>
      <c r="B175" s="10"/>
      <c r="C175" s="10"/>
      <c r="D175" s="58"/>
      <c r="E175" s="58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2.75" customHeight="1">
      <c r="A176" s="10"/>
      <c r="B176" s="10"/>
      <c r="C176" s="10"/>
      <c r="D176" s="58"/>
      <c r="E176" s="58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2.75" customHeight="1">
      <c r="A177" s="10"/>
      <c r="B177" s="10"/>
      <c r="C177" s="10"/>
      <c r="D177" s="58"/>
      <c r="E177" s="58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2.75" customHeight="1">
      <c r="A178" s="10"/>
      <c r="B178" s="10"/>
      <c r="C178" s="10"/>
      <c r="D178" s="58"/>
      <c r="E178" s="58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2.75" customHeight="1">
      <c r="A179" s="10"/>
      <c r="B179" s="10"/>
      <c r="C179" s="10"/>
      <c r="D179" s="58"/>
      <c r="E179" s="58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2.75" customHeight="1">
      <c r="A180" s="10"/>
      <c r="B180" s="10"/>
      <c r="C180" s="10"/>
      <c r="D180" s="58"/>
      <c r="E180" s="58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2.75" customHeight="1">
      <c r="A181" s="10"/>
      <c r="B181" s="10"/>
      <c r="C181" s="10"/>
      <c r="D181" s="58"/>
      <c r="E181" s="58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2.75" customHeight="1">
      <c r="A182" s="10"/>
      <c r="B182" s="10"/>
      <c r="C182" s="10"/>
      <c r="D182" s="58"/>
      <c r="E182" s="58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2.75" customHeight="1">
      <c r="A183" s="10"/>
      <c r="B183" s="10"/>
      <c r="C183" s="10"/>
      <c r="D183" s="58"/>
      <c r="E183" s="58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2.75" customHeight="1">
      <c r="A184" s="10"/>
      <c r="B184" s="10"/>
      <c r="C184" s="10"/>
      <c r="D184" s="58"/>
      <c r="E184" s="58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2.75" customHeight="1">
      <c r="A185" s="10"/>
      <c r="B185" s="10"/>
      <c r="C185" s="10"/>
      <c r="D185" s="58"/>
      <c r="E185" s="58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2.75" customHeight="1">
      <c r="A186" s="10"/>
      <c r="B186" s="10"/>
      <c r="C186" s="10"/>
      <c r="D186" s="58"/>
      <c r="E186" s="58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2.75" customHeight="1">
      <c r="A187" s="10"/>
      <c r="B187" s="10"/>
      <c r="C187" s="10"/>
      <c r="D187" s="58"/>
      <c r="E187" s="58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2.75" customHeight="1">
      <c r="A188" s="10"/>
      <c r="B188" s="10"/>
      <c r="C188" s="10"/>
      <c r="D188" s="58"/>
      <c r="E188" s="58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2.75" customHeight="1">
      <c r="A189" s="10"/>
      <c r="B189" s="10"/>
      <c r="C189" s="10"/>
      <c r="D189" s="58"/>
      <c r="E189" s="58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2.75" customHeight="1">
      <c r="A190" s="10"/>
      <c r="B190" s="10"/>
      <c r="C190" s="10"/>
      <c r="D190" s="58"/>
      <c r="E190" s="58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2.75" customHeight="1">
      <c r="A191" s="10"/>
      <c r="B191" s="10"/>
      <c r="C191" s="10"/>
      <c r="D191" s="58"/>
      <c r="E191" s="58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2.75" customHeight="1">
      <c r="A192" s="10"/>
      <c r="B192" s="10"/>
      <c r="C192" s="10"/>
      <c r="D192" s="58"/>
      <c r="E192" s="58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2.75" customHeight="1">
      <c r="A193" s="10"/>
      <c r="B193" s="10"/>
      <c r="C193" s="10"/>
      <c r="D193" s="58"/>
      <c r="E193" s="58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2.75" customHeight="1">
      <c r="A194" s="10"/>
      <c r="B194" s="10"/>
      <c r="C194" s="10"/>
      <c r="D194" s="58"/>
      <c r="E194" s="58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2.75" customHeight="1">
      <c r="A195" s="10"/>
      <c r="B195" s="10"/>
      <c r="C195" s="10"/>
      <c r="D195" s="58"/>
      <c r="E195" s="58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2.75" customHeight="1">
      <c r="A196" s="10"/>
      <c r="B196" s="10"/>
      <c r="C196" s="10"/>
      <c r="D196" s="58"/>
      <c r="E196" s="58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2.75" customHeight="1">
      <c r="A197" s="10"/>
      <c r="B197" s="10"/>
      <c r="C197" s="10"/>
      <c r="D197" s="58"/>
      <c r="E197" s="58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2.75" customHeight="1">
      <c r="A198" s="10"/>
      <c r="B198" s="10"/>
      <c r="C198" s="10"/>
      <c r="D198" s="58"/>
      <c r="E198" s="58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2.75" customHeight="1">
      <c r="A199" s="10"/>
      <c r="B199" s="10"/>
      <c r="C199" s="10"/>
      <c r="D199" s="58"/>
      <c r="E199" s="58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2.75" customHeight="1">
      <c r="A200" s="10"/>
      <c r="B200" s="10"/>
      <c r="C200" s="10"/>
      <c r="D200" s="58"/>
      <c r="E200" s="58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2.75" customHeight="1">
      <c r="A201" s="10"/>
      <c r="B201" s="10"/>
      <c r="C201" s="10"/>
      <c r="D201" s="58"/>
      <c r="E201" s="58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2.75" customHeight="1">
      <c r="A202" s="10"/>
      <c r="B202" s="10"/>
      <c r="C202" s="10"/>
      <c r="D202" s="58"/>
      <c r="E202" s="58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2.75" customHeight="1">
      <c r="A203" s="10"/>
      <c r="B203" s="10"/>
      <c r="C203" s="10"/>
      <c r="D203" s="58"/>
      <c r="E203" s="58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2.75" customHeight="1">
      <c r="A204" s="10"/>
      <c r="B204" s="10"/>
      <c r="C204" s="10"/>
      <c r="D204" s="58"/>
      <c r="E204" s="58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2.75" customHeight="1">
      <c r="A205" s="10"/>
      <c r="B205" s="10"/>
      <c r="C205" s="10"/>
      <c r="D205" s="58"/>
      <c r="E205" s="58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2.75" customHeight="1">
      <c r="A206" s="10"/>
      <c r="B206" s="10"/>
      <c r="C206" s="10"/>
      <c r="D206" s="58"/>
      <c r="E206" s="58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2.75" customHeight="1">
      <c r="A207" s="10"/>
      <c r="B207" s="10"/>
      <c r="C207" s="10"/>
      <c r="D207" s="58"/>
      <c r="E207" s="58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2.75" customHeight="1">
      <c r="A208" s="10"/>
      <c r="B208" s="10"/>
      <c r="C208" s="10"/>
      <c r="D208" s="58"/>
      <c r="E208" s="58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2.75" customHeight="1">
      <c r="A209" s="10"/>
      <c r="B209" s="10"/>
      <c r="C209" s="10"/>
      <c r="D209" s="58"/>
      <c r="E209" s="58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2.75" customHeight="1">
      <c r="A210" s="10"/>
      <c r="B210" s="10"/>
      <c r="C210" s="10"/>
      <c r="D210" s="58"/>
      <c r="E210" s="58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.75" customHeight="1">
      <c r="A211" s="10"/>
      <c r="B211" s="10"/>
      <c r="C211" s="10"/>
      <c r="D211" s="58"/>
      <c r="E211" s="58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2.75" customHeight="1">
      <c r="A212" s="10"/>
      <c r="B212" s="10"/>
      <c r="C212" s="10"/>
      <c r="D212" s="58"/>
      <c r="E212" s="58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2.75" customHeight="1">
      <c r="A213" s="10"/>
      <c r="B213" s="10"/>
      <c r="C213" s="10"/>
      <c r="D213" s="58"/>
      <c r="E213" s="58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2.75" customHeight="1">
      <c r="A214" s="10"/>
      <c r="B214" s="10"/>
      <c r="C214" s="10"/>
      <c r="D214" s="58"/>
      <c r="E214" s="58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2.75" customHeight="1">
      <c r="A215" s="10"/>
      <c r="B215" s="10"/>
      <c r="C215" s="10"/>
      <c r="D215" s="58"/>
      <c r="E215" s="58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2.75" customHeight="1">
      <c r="A216" s="10"/>
      <c r="B216" s="10"/>
      <c r="C216" s="10"/>
      <c r="D216" s="58"/>
      <c r="E216" s="58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2.75" customHeight="1">
      <c r="A217" s="10"/>
      <c r="B217" s="10"/>
      <c r="C217" s="10"/>
      <c r="D217" s="58"/>
      <c r="E217" s="58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2.75" customHeight="1">
      <c r="A218" s="10"/>
      <c r="B218" s="10"/>
      <c r="C218" s="10"/>
      <c r="D218" s="58"/>
      <c r="E218" s="58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2.75" customHeight="1">
      <c r="A219" s="10"/>
      <c r="B219" s="10"/>
      <c r="C219" s="10"/>
      <c r="D219" s="58"/>
      <c r="E219" s="58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2.75" customHeight="1">
      <c r="A220" s="10"/>
      <c r="B220" s="10"/>
      <c r="C220" s="10"/>
      <c r="D220" s="58"/>
      <c r="E220" s="58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2.75" customHeight="1">
      <c r="A221" s="10"/>
      <c r="B221" s="10"/>
      <c r="C221" s="10"/>
      <c r="D221" s="58"/>
      <c r="E221" s="58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2.75" customHeight="1">
      <c r="A222" s="10"/>
      <c r="B222" s="10"/>
      <c r="C222" s="10"/>
      <c r="D222" s="58"/>
      <c r="E222" s="58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2.75" customHeight="1">
      <c r="A223" s="10"/>
      <c r="B223" s="10"/>
      <c r="C223" s="10"/>
      <c r="D223" s="58"/>
      <c r="E223" s="58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2.75" customHeight="1">
      <c r="A224" s="10"/>
      <c r="B224" s="10"/>
      <c r="C224" s="10"/>
      <c r="D224" s="58"/>
      <c r="E224" s="58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2.75" customHeight="1">
      <c r="A225" s="10"/>
      <c r="B225" s="10"/>
      <c r="C225" s="10"/>
      <c r="D225" s="58"/>
      <c r="E225" s="58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2.75" customHeight="1">
      <c r="A226" s="10"/>
      <c r="B226" s="10"/>
      <c r="C226" s="10"/>
      <c r="D226" s="58"/>
      <c r="E226" s="58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2.75" customHeight="1">
      <c r="A227" s="10"/>
      <c r="B227" s="10"/>
      <c r="C227" s="10"/>
      <c r="D227" s="58"/>
      <c r="E227" s="58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2.75" customHeight="1">
      <c r="A228" s="10"/>
      <c r="B228" s="10"/>
      <c r="C228" s="10"/>
      <c r="D228" s="58"/>
      <c r="E228" s="58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2.75" customHeight="1">
      <c r="A229" s="10"/>
      <c r="B229" s="10"/>
      <c r="C229" s="10"/>
      <c r="D229" s="58"/>
      <c r="E229" s="58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2.75" customHeight="1">
      <c r="A230" s="10"/>
      <c r="B230" s="10"/>
      <c r="C230" s="10"/>
      <c r="D230" s="58"/>
      <c r="E230" s="58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2.75" customHeight="1">
      <c r="A231" s="10"/>
      <c r="B231" s="10"/>
      <c r="C231" s="10"/>
      <c r="D231" s="58"/>
      <c r="E231" s="58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2.75" customHeight="1">
      <c r="A232" s="10"/>
      <c r="B232" s="10"/>
      <c r="C232" s="10"/>
      <c r="D232" s="58"/>
      <c r="E232" s="58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2.75" customHeight="1">
      <c r="A233" s="10"/>
      <c r="B233" s="10"/>
      <c r="C233" s="10"/>
      <c r="D233" s="58"/>
      <c r="E233" s="58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2.75" customHeight="1">
      <c r="A234" s="10"/>
      <c r="B234" s="10"/>
      <c r="C234" s="10"/>
      <c r="D234" s="58"/>
      <c r="E234" s="58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2.75" customHeight="1">
      <c r="A235" s="10"/>
      <c r="B235" s="10"/>
      <c r="C235" s="10"/>
      <c r="D235" s="58"/>
      <c r="E235" s="58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2.75" customHeight="1">
      <c r="A236" s="10"/>
      <c r="B236" s="10"/>
      <c r="C236" s="10"/>
      <c r="D236" s="58"/>
      <c r="E236" s="58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2.75" customHeight="1">
      <c r="A237" s="10"/>
      <c r="B237" s="10"/>
      <c r="C237" s="10"/>
      <c r="D237" s="58"/>
      <c r="E237" s="58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2.75" customHeight="1">
      <c r="A238" s="10"/>
      <c r="B238" s="10"/>
      <c r="C238" s="10"/>
      <c r="D238" s="58"/>
      <c r="E238" s="58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2.75" customHeight="1">
      <c r="A239" s="10"/>
      <c r="B239" s="10"/>
      <c r="C239" s="10"/>
      <c r="D239" s="58"/>
      <c r="E239" s="58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2.75" customHeight="1">
      <c r="A240" s="10"/>
      <c r="B240" s="10"/>
      <c r="C240" s="10"/>
      <c r="D240" s="58"/>
      <c r="E240" s="58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2.75" customHeight="1">
      <c r="A241" s="10"/>
      <c r="B241" s="10"/>
      <c r="C241" s="10"/>
      <c r="D241" s="58"/>
      <c r="E241" s="58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2.75" customHeight="1">
      <c r="A242" s="10"/>
      <c r="B242" s="10"/>
      <c r="C242" s="10"/>
      <c r="D242" s="58"/>
      <c r="E242" s="58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2.75" customHeight="1">
      <c r="A243" s="10"/>
      <c r="B243" s="10"/>
      <c r="C243" s="10"/>
      <c r="D243" s="58"/>
      <c r="E243" s="58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2.75" customHeight="1">
      <c r="A244" s="10"/>
      <c r="B244" s="10"/>
      <c r="C244" s="10"/>
      <c r="D244" s="58"/>
      <c r="E244" s="58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2.75" customHeight="1">
      <c r="A245" s="10"/>
      <c r="B245" s="10"/>
      <c r="C245" s="10"/>
      <c r="D245" s="58"/>
      <c r="E245" s="58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2.75" customHeight="1">
      <c r="A246" s="10"/>
      <c r="B246" s="10"/>
      <c r="C246" s="10"/>
      <c r="D246" s="58"/>
      <c r="E246" s="58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2.75" customHeight="1">
      <c r="A247" s="10"/>
      <c r="B247" s="10"/>
      <c r="C247" s="10"/>
      <c r="D247" s="58"/>
      <c r="E247" s="58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2.75" customHeight="1">
      <c r="A248" s="10"/>
      <c r="B248" s="10"/>
      <c r="C248" s="10"/>
      <c r="D248" s="58"/>
      <c r="E248" s="58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2.75" customHeight="1">
      <c r="A249" s="10"/>
      <c r="B249" s="10"/>
      <c r="C249" s="10"/>
      <c r="D249" s="58"/>
      <c r="E249" s="58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2.75" customHeight="1">
      <c r="A250" s="10"/>
      <c r="B250" s="10"/>
      <c r="C250" s="10"/>
      <c r="D250" s="58"/>
      <c r="E250" s="58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2.75" customHeight="1">
      <c r="A251" s="10"/>
      <c r="B251" s="10"/>
      <c r="C251" s="10"/>
      <c r="D251" s="58"/>
      <c r="E251" s="58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2.75" customHeight="1">
      <c r="A252" s="10"/>
      <c r="B252" s="10"/>
      <c r="C252" s="10"/>
      <c r="D252" s="58"/>
      <c r="E252" s="58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2.75" customHeight="1">
      <c r="A253" s="10"/>
      <c r="B253" s="10"/>
      <c r="C253" s="10"/>
      <c r="D253" s="58"/>
      <c r="E253" s="58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2.75" customHeight="1">
      <c r="A254" s="10"/>
      <c r="B254" s="10"/>
      <c r="C254" s="10"/>
      <c r="D254" s="58"/>
      <c r="E254" s="58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2.75" customHeight="1">
      <c r="A255" s="10"/>
      <c r="B255" s="10"/>
      <c r="C255" s="10"/>
      <c r="D255" s="58"/>
      <c r="E255" s="58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2.75" customHeight="1">
      <c r="A256" s="10"/>
      <c r="B256" s="10"/>
      <c r="C256" s="10"/>
      <c r="D256" s="58"/>
      <c r="E256" s="58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2.75" customHeight="1">
      <c r="A257" s="10"/>
      <c r="B257" s="10"/>
      <c r="C257" s="10"/>
      <c r="D257" s="58"/>
      <c r="E257" s="58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2.75" customHeight="1">
      <c r="A258" s="10"/>
      <c r="B258" s="10"/>
      <c r="C258" s="10"/>
      <c r="D258" s="58"/>
      <c r="E258" s="58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2.75" customHeight="1">
      <c r="A259" s="10"/>
      <c r="B259" s="10"/>
      <c r="C259" s="10"/>
      <c r="D259" s="58"/>
      <c r="E259" s="58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2.75" customHeight="1">
      <c r="A260" s="10"/>
      <c r="B260" s="10"/>
      <c r="C260" s="10"/>
      <c r="D260" s="58"/>
      <c r="E260" s="58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2.75" customHeight="1">
      <c r="A261" s="10"/>
      <c r="B261" s="10"/>
      <c r="C261" s="10"/>
      <c r="D261" s="58"/>
      <c r="E261" s="58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2.75" customHeight="1">
      <c r="A262" s="10"/>
      <c r="B262" s="10"/>
      <c r="C262" s="10"/>
      <c r="D262" s="58"/>
      <c r="E262" s="58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2.75" customHeight="1">
      <c r="A263" s="10"/>
      <c r="B263" s="10"/>
      <c r="C263" s="10"/>
      <c r="D263" s="58"/>
      <c r="E263" s="58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2.75" customHeight="1">
      <c r="A264" s="10"/>
      <c r="B264" s="10"/>
      <c r="C264" s="10"/>
      <c r="D264" s="58"/>
      <c r="E264" s="58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2.75" customHeight="1">
      <c r="A265" s="10"/>
      <c r="B265" s="10"/>
      <c r="C265" s="10"/>
      <c r="D265" s="58"/>
      <c r="E265" s="58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2.75" customHeight="1">
      <c r="A266" s="10"/>
      <c r="B266" s="10"/>
      <c r="C266" s="10"/>
      <c r="D266" s="58"/>
      <c r="E266" s="58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2.75" customHeight="1">
      <c r="A267" s="10"/>
      <c r="B267" s="10"/>
      <c r="C267" s="10"/>
      <c r="D267" s="58"/>
      <c r="E267" s="58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2.75" customHeight="1">
      <c r="A268" s="10"/>
      <c r="B268" s="10"/>
      <c r="C268" s="10"/>
      <c r="D268" s="58"/>
      <c r="E268" s="58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2.75" customHeight="1">
      <c r="A269" s="10"/>
      <c r="B269" s="10"/>
      <c r="C269" s="10"/>
      <c r="D269" s="58"/>
      <c r="E269" s="58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2.75" customHeight="1">
      <c r="A270" s="10"/>
      <c r="B270" s="10"/>
      <c r="C270" s="10"/>
      <c r="D270" s="58"/>
      <c r="E270" s="58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2.75" customHeight="1">
      <c r="A271" s="10"/>
      <c r="B271" s="10"/>
      <c r="C271" s="10"/>
      <c r="D271" s="58"/>
      <c r="E271" s="58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2.75" customHeight="1">
      <c r="A272" s="10"/>
      <c r="B272" s="10"/>
      <c r="C272" s="10"/>
      <c r="D272" s="58"/>
      <c r="E272" s="58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2.75" customHeight="1">
      <c r="A273" s="10"/>
      <c r="B273" s="10"/>
      <c r="C273" s="10"/>
      <c r="D273" s="58"/>
      <c r="E273" s="58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2.75" customHeight="1">
      <c r="A274" s="10"/>
      <c r="B274" s="10"/>
      <c r="C274" s="10"/>
      <c r="D274" s="58"/>
      <c r="E274" s="58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2.75" customHeight="1">
      <c r="A275" s="10"/>
      <c r="B275" s="10"/>
      <c r="C275" s="10"/>
      <c r="D275" s="58"/>
      <c r="E275" s="58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2.75" customHeight="1">
      <c r="A276" s="10"/>
      <c r="B276" s="10"/>
      <c r="C276" s="10"/>
      <c r="D276" s="58"/>
      <c r="E276" s="58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2.75" customHeight="1">
      <c r="A277" s="10"/>
      <c r="B277" s="10"/>
      <c r="C277" s="10"/>
      <c r="D277" s="58"/>
      <c r="E277" s="58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2.75" customHeight="1">
      <c r="A278" s="10"/>
      <c r="B278" s="10"/>
      <c r="C278" s="10"/>
      <c r="D278" s="58"/>
      <c r="E278" s="58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2.75" customHeight="1">
      <c r="A279" s="10"/>
      <c r="B279" s="10"/>
      <c r="C279" s="10"/>
      <c r="D279" s="58"/>
      <c r="E279" s="58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2.75" customHeight="1">
      <c r="A280" s="10"/>
      <c r="B280" s="10"/>
      <c r="C280" s="10"/>
      <c r="D280" s="58"/>
      <c r="E280" s="58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2.75" customHeight="1">
      <c r="A281" s="10"/>
      <c r="B281" s="10"/>
      <c r="C281" s="10"/>
      <c r="D281" s="58"/>
      <c r="E281" s="58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2.75" customHeight="1">
      <c r="A282" s="10"/>
      <c r="B282" s="10"/>
      <c r="C282" s="10"/>
      <c r="D282" s="58"/>
      <c r="E282" s="58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2.75" customHeight="1">
      <c r="A283" s="10"/>
      <c r="B283" s="10"/>
      <c r="C283" s="10"/>
      <c r="D283" s="58"/>
      <c r="E283" s="58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2.75" customHeight="1">
      <c r="A284" s="10"/>
      <c r="B284" s="10"/>
      <c r="C284" s="10"/>
      <c r="D284" s="58"/>
      <c r="E284" s="58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2.75" customHeight="1">
      <c r="A285" s="10"/>
      <c r="B285" s="10"/>
      <c r="C285" s="10"/>
      <c r="D285" s="58"/>
      <c r="E285" s="58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2.75" customHeight="1">
      <c r="A286" s="10"/>
      <c r="B286" s="10"/>
      <c r="C286" s="10"/>
      <c r="D286" s="58"/>
      <c r="E286" s="58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2.75" customHeight="1">
      <c r="A287" s="10"/>
      <c r="B287" s="10"/>
      <c r="C287" s="10"/>
      <c r="D287" s="58"/>
      <c r="E287" s="58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2.75" customHeight="1">
      <c r="A288" s="10"/>
      <c r="B288" s="10"/>
      <c r="C288" s="10"/>
      <c r="D288" s="58"/>
      <c r="E288" s="58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2.75" customHeight="1">
      <c r="A289" s="10"/>
      <c r="B289" s="10"/>
      <c r="C289" s="10"/>
      <c r="D289" s="58"/>
      <c r="E289" s="58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2.75" customHeight="1">
      <c r="A290" s="10"/>
      <c r="B290" s="10"/>
      <c r="C290" s="10"/>
      <c r="D290" s="58"/>
      <c r="E290" s="58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2.75" customHeight="1">
      <c r="A291" s="10"/>
      <c r="B291" s="10"/>
      <c r="C291" s="10"/>
      <c r="D291" s="58"/>
      <c r="E291" s="58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2.75" customHeight="1">
      <c r="A292" s="10"/>
      <c r="B292" s="10"/>
      <c r="C292" s="10"/>
      <c r="D292" s="58"/>
      <c r="E292" s="58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2.75" customHeight="1">
      <c r="A293" s="10"/>
      <c r="B293" s="10"/>
      <c r="C293" s="10"/>
      <c r="D293" s="58"/>
      <c r="E293" s="58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2.75" customHeight="1">
      <c r="A294" s="10"/>
      <c r="B294" s="10"/>
      <c r="C294" s="10"/>
      <c r="D294" s="58"/>
      <c r="E294" s="58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2.75" customHeight="1">
      <c r="A295" s="10"/>
      <c r="B295" s="10"/>
      <c r="C295" s="10"/>
      <c r="D295" s="58"/>
      <c r="E295" s="58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2.75" customHeight="1">
      <c r="A296" s="10"/>
      <c r="B296" s="10"/>
      <c r="C296" s="10"/>
      <c r="D296" s="58"/>
      <c r="E296" s="58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2.75" customHeight="1">
      <c r="A297" s="10"/>
      <c r="B297" s="10"/>
      <c r="C297" s="10"/>
      <c r="D297" s="58"/>
      <c r="E297" s="58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2.75" customHeight="1">
      <c r="A298" s="10"/>
      <c r="B298" s="10"/>
      <c r="C298" s="10"/>
      <c r="D298" s="58"/>
      <c r="E298" s="58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2.75" customHeight="1">
      <c r="A299" s="10"/>
      <c r="B299" s="10"/>
      <c r="C299" s="10"/>
      <c r="D299" s="58"/>
      <c r="E299" s="58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2.75" customHeight="1">
      <c r="A300" s="10"/>
      <c r="B300" s="10"/>
      <c r="C300" s="10"/>
      <c r="D300" s="58"/>
      <c r="E300" s="58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2.75" customHeight="1">
      <c r="A301" s="10"/>
      <c r="B301" s="10"/>
      <c r="C301" s="10"/>
      <c r="D301" s="58"/>
      <c r="E301" s="58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2.75" customHeight="1">
      <c r="A302" s="10"/>
      <c r="B302" s="10"/>
      <c r="C302" s="10"/>
      <c r="D302" s="58"/>
      <c r="E302" s="58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2.75" customHeight="1">
      <c r="A303" s="10"/>
      <c r="B303" s="10"/>
      <c r="C303" s="10"/>
      <c r="D303" s="58"/>
      <c r="E303" s="58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2.75" customHeight="1">
      <c r="A304" s="10"/>
      <c r="B304" s="10"/>
      <c r="C304" s="10"/>
      <c r="D304" s="58"/>
      <c r="E304" s="58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2.75" customHeight="1">
      <c r="A305" s="10"/>
      <c r="B305" s="10"/>
      <c r="C305" s="10"/>
      <c r="D305" s="58"/>
      <c r="E305" s="58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2.75" customHeight="1">
      <c r="A306" s="10"/>
      <c r="B306" s="10"/>
      <c r="C306" s="10"/>
      <c r="D306" s="58"/>
      <c r="E306" s="58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2.75" customHeight="1">
      <c r="A307" s="10"/>
      <c r="B307" s="10"/>
      <c r="C307" s="10"/>
      <c r="D307" s="58"/>
      <c r="E307" s="58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2.75" customHeight="1">
      <c r="A308" s="10"/>
      <c r="B308" s="10"/>
      <c r="C308" s="10"/>
      <c r="D308" s="58"/>
      <c r="E308" s="58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2.75" customHeight="1">
      <c r="A309" s="10"/>
      <c r="B309" s="10"/>
      <c r="C309" s="10"/>
      <c r="D309" s="58"/>
      <c r="E309" s="58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2.75" customHeight="1">
      <c r="A310" s="10"/>
      <c r="B310" s="10"/>
      <c r="C310" s="10"/>
      <c r="D310" s="58"/>
      <c r="E310" s="58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2.75" customHeight="1">
      <c r="A311" s="10"/>
      <c r="B311" s="10"/>
      <c r="C311" s="10"/>
      <c r="D311" s="58"/>
      <c r="E311" s="58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2.75" customHeight="1">
      <c r="A312" s="10"/>
      <c r="B312" s="10"/>
      <c r="C312" s="10"/>
      <c r="D312" s="58"/>
      <c r="E312" s="58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2.75" customHeight="1">
      <c r="A313" s="10"/>
      <c r="B313" s="10"/>
      <c r="C313" s="10"/>
      <c r="D313" s="58"/>
      <c r="E313" s="58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2.75" customHeight="1">
      <c r="A314" s="10"/>
      <c r="B314" s="10"/>
      <c r="C314" s="10"/>
      <c r="D314" s="58"/>
      <c r="E314" s="58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2.75" customHeight="1">
      <c r="A315" s="10"/>
      <c r="B315" s="10"/>
      <c r="C315" s="10"/>
      <c r="D315" s="58"/>
      <c r="E315" s="58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2.75" customHeight="1">
      <c r="A316" s="10"/>
      <c r="B316" s="10"/>
      <c r="C316" s="10"/>
      <c r="D316" s="58"/>
      <c r="E316" s="58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2.75" customHeight="1">
      <c r="A317" s="10"/>
      <c r="B317" s="10"/>
      <c r="C317" s="10"/>
      <c r="D317" s="58"/>
      <c r="E317" s="58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2.75" customHeight="1">
      <c r="A318" s="10"/>
      <c r="B318" s="10"/>
      <c r="C318" s="10"/>
      <c r="D318" s="58"/>
      <c r="E318" s="58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2.75" customHeight="1">
      <c r="A319" s="10"/>
      <c r="B319" s="10"/>
      <c r="C319" s="10"/>
      <c r="D319" s="58"/>
      <c r="E319" s="58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2.75" customHeight="1">
      <c r="A320" s="10"/>
      <c r="B320" s="10"/>
      <c r="C320" s="10"/>
      <c r="D320" s="58"/>
      <c r="E320" s="58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2.75" customHeight="1">
      <c r="A321" s="10"/>
      <c r="B321" s="10"/>
      <c r="C321" s="10"/>
      <c r="D321" s="58"/>
      <c r="E321" s="58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2.75" customHeight="1">
      <c r="A322" s="10"/>
      <c r="B322" s="10"/>
      <c r="C322" s="10"/>
      <c r="D322" s="58"/>
      <c r="E322" s="58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2.75" customHeight="1">
      <c r="A323" s="10"/>
      <c r="B323" s="10"/>
      <c r="C323" s="10"/>
      <c r="D323" s="58"/>
      <c r="E323" s="58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2.75" customHeight="1">
      <c r="A324" s="10"/>
      <c r="B324" s="10"/>
      <c r="C324" s="10"/>
      <c r="D324" s="58"/>
      <c r="E324" s="58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2.75" customHeight="1">
      <c r="A325" s="10"/>
      <c r="B325" s="10"/>
      <c r="C325" s="10"/>
      <c r="D325" s="58"/>
      <c r="E325" s="58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2.75" customHeight="1">
      <c r="A326" s="10"/>
      <c r="B326" s="10"/>
      <c r="C326" s="10"/>
      <c r="D326" s="58"/>
      <c r="E326" s="58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2.75" customHeight="1">
      <c r="A327" s="10"/>
      <c r="B327" s="10"/>
      <c r="C327" s="10"/>
      <c r="D327" s="58"/>
      <c r="E327" s="58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2.75" customHeight="1">
      <c r="A328" s="10"/>
      <c r="B328" s="10"/>
      <c r="C328" s="10"/>
      <c r="D328" s="58"/>
      <c r="E328" s="58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2.75" customHeight="1">
      <c r="A329" s="10"/>
      <c r="B329" s="10"/>
      <c r="C329" s="10"/>
      <c r="D329" s="58"/>
      <c r="E329" s="58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2.75" customHeight="1">
      <c r="A330" s="10"/>
      <c r="B330" s="10"/>
      <c r="C330" s="10"/>
      <c r="D330" s="58"/>
      <c r="E330" s="58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2.75" customHeight="1">
      <c r="A331" s="10"/>
      <c r="B331" s="10"/>
      <c r="C331" s="10"/>
      <c r="D331" s="58"/>
      <c r="E331" s="58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2.75" customHeight="1">
      <c r="A332" s="10"/>
      <c r="B332" s="10"/>
      <c r="C332" s="10"/>
      <c r="D332" s="58"/>
      <c r="E332" s="58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2.75" customHeight="1">
      <c r="A333" s="10"/>
      <c r="B333" s="10"/>
      <c r="C333" s="10"/>
      <c r="D333" s="58"/>
      <c r="E333" s="58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2.75" customHeight="1">
      <c r="A334" s="10"/>
      <c r="B334" s="10"/>
      <c r="C334" s="10"/>
      <c r="D334" s="58"/>
      <c r="E334" s="58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2.75" customHeight="1">
      <c r="A335" s="10"/>
      <c r="B335" s="10"/>
      <c r="C335" s="10"/>
      <c r="D335" s="58"/>
      <c r="E335" s="58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2.75" customHeight="1">
      <c r="A336" s="10"/>
      <c r="B336" s="10"/>
      <c r="C336" s="10"/>
      <c r="D336" s="58"/>
      <c r="E336" s="58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2.75" customHeight="1">
      <c r="A337" s="10"/>
      <c r="B337" s="10"/>
      <c r="C337" s="10"/>
      <c r="D337" s="58"/>
      <c r="E337" s="58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2.75" customHeight="1">
      <c r="A338" s="10"/>
      <c r="B338" s="10"/>
      <c r="C338" s="10"/>
      <c r="D338" s="58"/>
      <c r="E338" s="58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2.75" customHeight="1">
      <c r="A339" s="10"/>
      <c r="B339" s="10"/>
      <c r="C339" s="10"/>
      <c r="D339" s="58"/>
      <c r="E339" s="58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2.75" customHeight="1">
      <c r="A340" s="10"/>
      <c r="B340" s="10"/>
      <c r="C340" s="10"/>
      <c r="D340" s="58"/>
      <c r="E340" s="58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2.75" customHeight="1">
      <c r="A341" s="10"/>
      <c r="B341" s="10"/>
      <c r="C341" s="10"/>
      <c r="D341" s="58"/>
      <c r="E341" s="58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2.75" customHeight="1">
      <c r="A342" s="10"/>
      <c r="B342" s="10"/>
      <c r="C342" s="10"/>
      <c r="D342" s="58"/>
      <c r="E342" s="58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2.75" customHeight="1">
      <c r="A343" s="10"/>
      <c r="B343" s="10"/>
      <c r="C343" s="10"/>
      <c r="D343" s="58"/>
      <c r="E343" s="58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2.75" customHeight="1">
      <c r="A344" s="10"/>
      <c r="B344" s="10"/>
      <c r="C344" s="10"/>
      <c r="D344" s="58"/>
      <c r="E344" s="58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2.75" customHeight="1">
      <c r="A345" s="10"/>
      <c r="B345" s="10"/>
      <c r="C345" s="10"/>
      <c r="D345" s="58"/>
      <c r="E345" s="58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2.75" customHeight="1">
      <c r="A346" s="10"/>
      <c r="B346" s="10"/>
      <c r="C346" s="10"/>
      <c r="D346" s="58"/>
      <c r="E346" s="58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2.75" customHeight="1">
      <c r="A347" s="10"/>
      <c r="B347" s="10"/>
      <c r="C347" s="10"/>
      <c r="D347" s="58"/>
      <c r="E347" s="58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2.75" customHeight="1">
      <c r="A348" s="10"/>
      <c r="B348" s="10"/>
      <c r="C348" s="10"/>
      <c r="D348" s="58"/>
      <c r="E348" s="58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2.75" customHeight="1">
      <c r="A349" s="10"/>
      <c r="B349" s="10"/>
      <c r="C349" s="10"/>
      <c r="D349" s="58"/>
      <c r="E349" s="58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2.75" customHeight="1">
      <c r="A350" s="10"/>
      <c r="B350" s="10"/>
      <c r="C350" s="10"/>
      <c r="D350" s="58"/>
      <c r="E350" s="58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2.75" customHeight="1">
      <c r="A351" s="10"/>
      <c r="B351" s="10"/>
      <c r="C351" s="10"/>
      <c r="D351" s="58"/>
      <c r="E351" s="58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2.75" customHeight="1">
      <c r="A352" s="10"/>
      <c r="B352" s="10"/>
      <c r="C352" s="10"/>
      <c r="D352" s="58"/>
      <c r="E352" s="58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2.75" customHeight="1">
      <c r="A353" s="10"/>
      <c r="B353" s="10"/>
      <c r="C353" s="10"/>
      <c r="D353" s="58"/>
      <c r="E353" s="58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2.75" customHeight="1">
      <c r="A354" s="10"/>
      <c r="B354" s="10"/>
      <c r="C354" s="10"/>
      <c r="D354" s="58"/>
      <c r="E354" s="58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2.75" customHeight="1">
      <c r="A355" s="10"/>
      <c r="B355" s="10"/>
      <c r="C355" s="10"/>
      <c r="D355" s="58"/>
      <c r="E355" s="58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2.75" customHeight="1">
      <c r="A356" s="10"/>
      <c r="B356" s="10"/>
      <c r="C356" s="10"/>
      <c r="D356" s="58"/>
      <c r="E356" s="58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2.75" customHeight="1">
      <c r="A357" s="10"/>
      <c r="B357" s="10"/>
      <c r="C357" s="10"/>
      <c r="D357" s="58"/>
      <c r="E357" s="58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2.75" customHeight="1">
      <c r="A358" s="10"/>
      <c r="B358" s="10"/>
      <c r="C358" s="10"/>
      <c r="D358" s="58"/>
      <c r="E358" s="58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2.75" customHeight="1">
      <c r="A359" s="10"/>
      <c r="B359" s="10"/>
      <c r="C359" s="10"/>
      <c r="D359" s="58"/>
      <c r="E359" s="58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2.75" customHeight="1">
      <c r="A360" s="10"/>
      <c r="B360" s="10"/>
      <c r="C360" s="10"/>
      <c r="D360" s="58"/>
      <c r="E360" s="58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2.75" customHeight="1">
      <c r="A361" s="10"/>
      <c r="B361" s="10"/>
      <c r="C361" s="10"/>
      <c r="D361" s="58"/>
      <c r="E361" s="58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2.75" customHeight="1">
      <c r="A362" s="10"/>
      <c r="B362" s="10"/>
      <c r="C362" s="10"/>
      <c r="D362" s="58"/>
      <c r="E362" s="58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2.75" customHeight="1">
      <c r="A363" s="10"/>
      <c r="B363" s="10"/>
      <c r="C363" s="10"/>
      <c r="D363" s="58"/>
      <c r="E363" s="58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2.75" customHeight="1">
      <c r="A364" s="10"/>
      <c r="B364" s="10"/>
      <c r="C364" s="10"/>
      <c r="D364" s="58"/>
      <c r="E364" s="58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2.75" customHeight="1">
      <c r="A365" s="10"/>
      <c r="B365" s="10"/>
      <c r="C365" s="10"/>
      <c r="D365" s="58"/>
      <c r="E365" s="58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2.75" customHeight="1">
      <c r="A366" s="10"/>
      <c r="B366" s="10"/>
      <c r="C366" s="10"/>
      <c r="D366" s="58"/>
      <c r="E366" s="58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2.75" customHeight="1">
      <c r="A367" s="10"/>
      <c r="B367" s="10"/>
      <c r="C367" s="10"/>
      <c r="D367" s="58"/>
      <c r="E367" s="58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2.75" customHeight="1">
      <c r="A368" s="10"/>
      <c r="B368" s="10"/>
      <c r="C368" s="10"/>
      <c r="D368" s="58"/>
      <c r="E368" s="58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2.75" customHeight="1">
      <c r="A369" s="10"/>
      <c r="B369" s="10"/>
      <c r="C369" s="10"/>
      <c r="D369" s="58"/>
      <c r="E369" s="58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2.75" customHeight="1">
      <c r="A370" s="10"/>
      <c r="B370" s="10"/>
      <c r="C370" s="10"/>
      <c r="D370" s="58"/>
      <c r="E370" s="58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2.75" customHeight="1">
      <c r="A371" s="10"/>
      <c r="B371" s="10"/>
      <c r="C371" s="10"/>
      <c r="D371" s="58"/>
      <c r="E371" s="58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2.75" customHeight="1">
      <c r="A372" s="10"/>
      <c r="B372" s="10"/>
      <c r="C372" s="10"/>
      <c r="D372" s="58"/>
      <c r="E372" s="58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2.75" customHeight="1">
      <c r="A373" s="10"/>
      <c r="B373" s="10"/>
      <c r="C373" s="10"/>
      <c r="D373" s="58"/>
      <c r="E373" s="58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2.75" customHeight="1">
      <c r="A374" s="10"/>
      <c r="B374" s="10"/>
      <c r="C374" s="10"/>
      <c r="D374" s="58"/>
      <c r="E374" s="58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2.75" customHeight="1">
      <c r="A375" s="10"/>
      <c r="B375" s="10"/>
      <c r="C375" s="10"/>
      <c r="D375" s="58"/>
      <c r="E375" s="58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2.75" customHeight="1">
      <c r="A376" s="10"/>
      <c r="B376" s="10"/>
      <c r="C376" s="10"/>
      <c r="D376" s="58"/>
      <c r="E376" s="58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2.75" customHeight="1">
      <c r="A377" s="10"/>
      <c r="B377" s="10"/>
      <c r="C377" s="10"/>
      <c r="D377" s="58"/>
      <c r="E377" s="58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2.75" customHeight="1">
      <c r="A378" s="10"/>
      <c r="B378" s="10"/>
      <c r="C378" s="10"/>
      <c r="D378" s="58"/>
      <c r="E378" s="58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2.75" customHeight="1">
      <c r="A379" s="10"/>
      <c r="B379" s="10"/>
      <c r="C379" s="10"/>
      <c r="D379" s="58"/>
      <c r="E379" s="58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2.75" customHeight="1">
      <c r="A380" s="10"/>
      <c r="B380" s="10"/>
      <c r="C380" s="10"/>
      <c r="D380" s="58"/>
      <c r="E380" s="58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2.75" customHeight="1">
      <c r="A381" s="10"/>
      <c r="B381" s="10"/>
      <c r="C381" s="10"/>
      <c r="D381" s="58"/>
      <c r="E381" s="58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2.75" customHeight="1">
      <c r="A382" s="10"/>
      <c r="B382" s="10"/>
      <c r="C382" s="10"/>
      <c r="D382" s="58"/>
      <c r="E382" s="58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2.75" customHeight="1">
      <c r="A383" s="10"/>
      <c r="B383" s="10"/>
      <c r="C383" s="10"/>
      <c r="D383" s="58"/>
      <c r="E383" s="58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2.75" customHeight="1">
      <c r="A384" s="10"/>
      <c r="B384" s="10"/>
      <c r="C384" s="10"/>
      <c r="D384" s="58"/>
      <c r="E384" s="58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2.75" customHeight="1">
      <c r="A385" s="10"/>
      <c r="B385" s="10"/>
      <c r="C385" s="10"/>
      <c r="D385" s="58"/>
      <c r="E385" s="58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2.75" customHeight="1">
      <c r="A386" s="10"/>
      <c r="B386" s="10"/>
      <c r="C386" s="10"/>
      <c r="D386" s="58"/>
      <c r="E386" s="58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2.75" customHeight="1">
      <c r="A387" s="10"/>
      <c r="B387" s="10"/>
      <c r="C387" s="10"/>
      <c r="D387" s="58"/>
      <c r="E387" s="58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2.75" customHeight="1">
      <c r="A388" s="10"/>
      <c r="B388" s="10"/>
      <c r="C388" s="10"/>
      <c r="D388" s="58"/>
      <c r="E388" s="58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2.75" customHeight="1">
      <c r="A389" s="10"/>
      <c r="B389" s="10"/>
      <c r="C389" s="10"/>
      <c r="D389" s="58"/>
      <c r="E389" s="58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2.75" customHeight="1">
      <c r="A390" s="10"/>
      <c r="B390" s="10"/>
      <c r="C390" s="10"/>
      <c r="D390" s="58"/>
      <c r="E390" s="58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2.75" customHeight="1">
      <c r="A391" s="10"/>
      <c r="B391" s="10"/>
      <c r="C391" s="10"/>
      <c r="D391" s="58"/>
      <c r="E391" s="58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2.75" customHeight="1">
      <c r="A392" s="10"/>
      <c r="B392" s="10"/>
      <c r="C392" s="10"/>
      <c r="D392" s="58"/>
      <c r="E392" s="58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2.75" customHeight="1">
      <c r="A393" s="10"/>
      <c r="B393" s="10"/>
      <c r="C393" s="10"/>
      <c r="D393" s="58"/>
      <c r="E393" s="58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2.75" customHeight="1">
      <c r="A394" s="10"/>
      <c r="B394" s="10"/>
      <c r="C394" s="10"/>
      <c r="D394" s="58"/>
      <c r="E394" s="58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2.75" customHeight="1">
      <c r="A395" s="10"/>
      <c r="B395" s="10"/>
      <c r="C395" s="10"/>
      <c r="D395" s="58"/>
      <c r="E395" s="58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2.75" customHeight="1">
      <c r="A396" s="10"/>
      <c r="B396" s="10"/>
      <c r="C396" s="10"/>
      <c r="D396" s="58"/>
      <c r="E396" s="58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2.75" customHeight="1">
      <c r="A397" s="10"/>
      <c r="B397" s="10"/>
      <c r="C397" s="10"/>
      <c r="D397" s="58"/>
      <c r="E397" s="58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2.75" customHeight="1">
      <c r="A398" s="10"/>
      <c r="B398" s="10"/>
      <c r="C398" s="10"/>
      <c r="D398" s="58"/>
      <c r="E398" s="58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2.75" customHeight="1">
      <c r="A399" s="10"/>
      <c r="B399" s="10"/>
      <c r="C399" s="10"/>
      <c r="D399" s="58"/>
      <c r="E399" s="58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2.75" customHeight="1">
      <c r="A400" s="10"/>
      <c r="B400" s="10"/>
      <c r="C400" s="10"/>
      <c r="D400" s="58"/>
      <c r="E400" s="58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2.75" customHeight="1">
      <c r="A401" s="10"/>
      <c r="B401" s="10"/>
      <c r="C401" s="10"/>
      <c r="D401" s="58"/>
      <c r="E401" s="58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2.75" customHeight="1">
      <c r="A402" s="10"/>
      <c r="B402" s="10"/>
      <c r="C402" s="10"/>
      <c r="D402" s="58"/>
      <c r="E402" s="58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2.75" customHeight="1">
      <c r="A403" s="10"/>
      <c r="B403" s="10"/>
      <c r="C403" s="10"/>
      <c r="D403" s="58"/>
      <c r="E403" s="58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2.75" customHeight="1">
      <c r="A404" s="10"/>
      <c r="B404" s="10"/>
      <c r="C404" s="10"/>
      <c r="D404" s="58"/>
      <c r="E404" s="58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2.75" customHeight="1">
      <c r="A405" s="10"/>
      <c r="B405" s="10"/>
      <c r="C405" s="10"/>
      <c r="D405" s="58"/>
      <c r="E405" s="58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2.75" customHeight="1">
      <c r="A406" s="10"/>
      <c r="B406" s="10"/>
      <c r="C406" s="10"/>
      <c r="D406" s="58"/>
      <c r="E406" s="58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2.75" customHeight="1">
      <c r="A407" s="10"/>
      <c r="B407" s="10"/>
      <c r="C407" s="10"/>
      <c r="D407" s="58"/>
      <c r="E407" s="58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2.75" customHeight="1">
      <c r="A408" s="10"/>
      <c r="B408" s="10"/>
      <c r="C408" s="10"/>
      <c r="D408" s="58"/>
      <c r="E408" s="58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2.75" customHeight="1">
      <c r="A409" s="10"/>
      <c r="B409" s="10"/>
      <c r="C409" s="10"/>
      <c r="D409" s="58"/>
      <c r="E409" s="58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2.75" customHeight="1">
      <c r="A410" s="10"/>
      <c r="B410" s="10"/>
      <c r="C410" s="10"/>
      <c r="D410" s="58"/>
      <c r="E410" s="58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2.75" customHeight="1">
      <c r="A411" s="10"/>
      <c r="B411" s="10"/>
      <c r="C411" s="10"/>
      <c r="D411" s="58"/>
      <c r="E411" s="58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2.75" customHeight="1">
      <c r="A412" s="10"/>
      <c r="B412" s="10"/>
      <c r="C412" s="10"/>
      <c r="D412" s="58"/>
      <c r="E412" s="58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2.75" customHeight="1">
      <c r="A413" s="10"/>
      <c r="B413" s="10"/>
      <c r="C413" s="10"/>
      <c r="D413" s="58"/>
      <c r="E413" s="58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2.75" customHeight="1">
      <c r="A414" s="10"/>
      <c r="B414" s="10"/>
      <c r="C414" s="10"/>
      <c r="D414" s="58"/>
      <c r="E414" s="58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2.75" customHeight="1">
      <c r="A415" s="10"/>
      <c r="B415" s="10"/>
      <c r="C415" s="10"/>
      <c r="D415" s="58"/>
      <c r="E415" s="58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2.75" customHeight="1">
      <c r="A416" s="10"/>
      <c r="B416" s="10"/>
      <c r="C416" s="10"/>
      <c r="D416" s="58"/>
      <c r="E416" s="58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2.75" customHeight="1">
      <c r="A417" s="10"/>
      <c r="B417" s="10"/>
      <c r="C417" s="10"/>
      <c r="D417" s="58"/>
      <c r="E417" s="58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2.75" customHeight="1">
      <c r="A418" s="10"/>
      <c r="B418" s="10"/>
      <c r="C418" s="10"/>
      <c r="D418" s="58"/>
      <c r="E418" s="58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2.75" customHeight="1">
      <c r="A419" s="10"/>
      <c r="B419" s="10"/>
      <c r="C419" s="10"/>
      <c r="D419" s="58"/>
      <c r="E419" s="58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2.75" customHeight="1">
      <c r="A420" s="10"/>
      <c r="B420" s="10"/>
      <c r="C420" s="10"/>
      <c r="D420" s="58"/>
      <c r="E420" s="58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2.75" customHeight="1">
      <c r="A421" s="10"/>
      <c r="B421" s="10"/>
      <c r="C421" s="10"/>
      <c r="D421" s="58"/>
      <c r="E421" s="58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2.75" customHeight="1">
      <c r="A422" s="10"/>
      <c r="B422" s="10"/>
      <c r="C422" s="10"/>
      <c r="D422" s="58"/>
      <c r="E422" s="58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2.75" customHeight="1">
      <c r="A423" s="10"/>
      <c r="B423" s="10"/>
      <c r="C423" s="10"/>
      <c r="D423" s="58"/>
      <c r="E423" s="58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2.75" customHeight="1">
      <c r="A424" s="10"/>
      <c r="B424" s="10"/>
      <c r="C424" s="10"/>
      <c r="D424" s="58"/>
      <c r="E424" s="58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2.75" customHeight="1">
      <c r="A425" s="10"/>
      <c r="B425" s="10"/>
      <c r="C425" s="10"/>
      <c r="D425" s="58"/>
      <c r="E425" s="58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2.75" customHeight="1">
      <c r="A426" s="10"/>
      <c r="B426" s="10"/>
      <c r="C426" s="10"/>
      <c r="D426" s="58"/>
      <c r="E426" s="58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2.75" customHeight="1">
      <c r="A427" s="10"/>
      <c r="B427" s="10"/>
      <c r="C427" s="10"/>
      <c r="D427" s="58"/>
      <c r="E427" s="58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2.75" customHeight="1">
      <c r="A428" s="10"/>
      <c r="B428" s="10"/>
      <c r="C428" s="10"/>
      <c r="D428" s="58"/>
      <c r="E428" s="58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2.75" customHeight="1">
      <c r="A429" s="10"/>
      <c r="B429" s="10"/>
      <c r="C429" s="10"/>
      <c r="D429" s="58"/>
      <c r="E429" s="58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2.75" customHeight="1">
      <c r="A430" s="10"/>
      <c r="B430" s="10"/>
      <c r="C430" s="10"/>
      <c r="D430" s="58"/>
      <c r="E430" s="58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2.75" customHeight="1">
      <c r="A431" s="10"/>
      <c r="B431" s="10"/>
      <c r="C431" s="10"/>
      <c r="D431" s="58"/>
      <c r="E431" s="58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2.75" customHeight="1">
      <c r="A432" s="10"/>
      <c r="B432" s="10"/>
      <c r="C432" s="10"/>
      <c r="D432" s="58"/>
      <c r="E432" s="58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2.75" customHeight="1">
      <c r="A433" s="10"/>
      <c r="B433" s="10"/>
      <c r="C433" s="10"/>
      <c r="D433" s="58"/>
      <c r="E433" s="58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2.75" customHeight="1">
      <c r="A434" s="10"/>
      <c r="B434" s="10"/>
      <c r="C434" s="10"/>
      <c r="D434" s="58"/>
      <c r="E434" s="58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2.75" customHeight="1">
      <c r="A435" s="10"/>
      <c r="B435" s="10"/>
      <c r="C435" s="10"/>
      <c r="D435" s="58"/>
      <c r="E435" s="58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2.75" customHeight="1">
      <c r="A436" s="10"/>
      <c r="B436" s="10"/>
      <c r="C436" s="10"/>
      <c r="D436" s="58"/>
      <c r="E436" s="58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2.75" customHeight="1">
      <c r="A437" s="10"/>
      <c r="B437" s="10"/>
      <c r="C437" s="10"/>
      <c r="D437" s="58"/>
      <c r="E437" s="58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2.75" customHeight="1">
      <c r="A438" s="10"/>
      <c r="B438" s="10"/>
      <c r="C438" s="10"/>
      <c r="D438" s="58"/>
      <c r="E438" s="58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2.75" customHeight="1">
      <c r="A439" s="10"/>
      <c r="B439" s="10"/>
      <c r="C439" s="10"/>
      <c r="D439" s="58"/>
      <c r="E439" s="58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2.75" customHeight="1">
      <c r="A440" s="10"/>
      <c r="B440" s="10"/>
      <c r="C440" s="10"/>
      <c r="D440" s="58"/>
      <c r="E440" s="58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2.75" customHeight="1">
      <c r="A441" s="10"/>
      <c r="B441" s="10"/>
      <c r="C441" s="10"/>
      <c r="D441" s="58"/>
      <c r="E441" s="58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2.75" customHeight="1">
      <c r="A442" s="10"/>
      <c r="B442" s="10"/>
      <c r="C442" s="10"/>
      <c r="D442" s="58"/>
      <c r="E442" s="58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2.75" customHeight="1">
      <c r="A443" s="10"/>
      <c r="B443" s="10"/>
      <c r="C443" s="10"/>
      <c r="D443" s="58"/>
      <c r="E443" s="58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2.75" customHeight="1">
      <c r="A444" s="10"/>
      <c r="B444" s="10"/>
      <c r="C444" s="10"/>
      <c r="D444" s="58"/>
      <c r="E444" s="58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2.75" customHeight="1">
      <c r="A445" s="10"/>
      <c r="B445" s="10"/>
      <c r="C445" s="10"/>
      <c r="D445" s="58"/>
      <c r="E445" s="58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2.75" customHeight="1">
      <c r="A446" s="10"/>
      <c r="B446" s="10"/>
      <c r="C446" s="10"/>
      <c r="D446" s="58"/>
      <c r="E446" s="58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2.75" customHeight="1">
      <c r="A447" s="10"/>
      <c r="B447" s="10"/>
      <c r="C447" s="10"/>
      <c r="D447" s="58"/>
      <c r="E447" s="58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2.75" customHeight="1">
      <c r="A448" s="10"/>
      <c r="B448" s="10"/>
      <c r="C448" s="10"/>
      <c r="D448" s="58"/>
      <c r="E448" s="58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2.75" customHeight="1">
      <c r="A449" s="10"/>
      <c r="B449" s="10"/>
      <c r="C449" s="10"/>
      <c r="D449" s="58"/>
      <c r="E449" s="58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2.75" customHeight="1">
      <c r="A450" s="10"/>
      <c r="B450" s="10"/>
      <c r="C450" s="10"/>
      <c r="D450" s="58"/>
      <c r="E450" s="58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2.75" customHeight="1">
      <c r="A451" s="10"/>
      <c r="B451" s="10"/>
      <c r="C451" s="10"/>
      <c r="D451" s="58"/>
      <c r="E451" s="58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2.75" customHeight="1">
      <c r="A452" s="10"/>
      <c r="B452" s="10"/>
      <c r="C452" s="10"/>
      <c r="D452" s="58"/>
      <c r="E452" s="58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2.75" customHeight="1">
      <c r="A453" s="10"/>
      <c r="B453" s="10"/>
      <c r="C453" s="10"/>
      <c r="D453" s="58"/>
      <c r="E453" s="58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2.75" customHeight="1">
      <c r="A454" s="10"/>
      <c r="B454" s="10"/>
      <c r="C454" s="10"/>
      <c r="D454" s="58"/>
      <c r="E454" s="58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2.75" customHeight="1">
      <c r="A455" s="10"/>
      <c r="B455" s="10"/>
      <c r="C455" s="10"/>
      <c r="D455" s="58"/>
      <c r="E455" s="58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2.75" customHeight="1">
      <c r="A456" s="10"/>
      <c r="B456" s="10"/>
      <c r="C456" s="10"/>
      <c r="D456" s="58"/>
      <c r="E456" s="58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2.75" customHeight="1">
      <c r="A457" s="10"/>
      <c r="B457" s="10"/>
      <c r="C457" s="10"/>
      <c r="D457" s="58"/>
      <c r="E457" s="58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2.75" customHeight="1">
      <c r="A458" s="10"/>
      <c r="B458" s="10"/>
      <c r="C458" s="10"/>
      <c r="D458" s="58"/>
      <c r="E458" s="58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2.75" customHeight="1">
      <c r="A459" s="10"/>
      <c r="B459" s="10"/>
      <c r="C459" s="10"/>
      <c r="D459" s="58"/>
      <c r="E459" s="58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2.75" customHeight="1">
      <c r="A460" s="10"/>
      <c r="B460" s="10"/>
      <c r="C460" s="10"/>
      <c r="D460" s="58"/>
      <c r="E460" s="58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2.75" customHeight="1">
      <c r="A461" s="10"/>
      <c r="B461" s="10"/>
      <c r="C461" s="10"/>
      <c r="D461" s="58"/>
      <c r="E461" s="58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2.75" customHeight="1">
      <c r="A462" s="10"/>
      <c r="B462" s="10"/>
      <c r="C462" s="10"/>
      <c r="D462" s="58"/>
      <c r="E462" s="58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2.75" customHeight="1">
      <c r="A463" s="10"/>
      <c r="B463" s="10"/>
      <c r="C463" s="10"/>
      <c r="D463" s="58"/>
      <c r="E463" s="58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2.75" customHeight="1">
      <c r="A464" s="10"/>
      <c r="B464" s="10"/>
      <c r="C464" s="10"/>
      <c r="D464" s="58"/>
      <c r="E464" s="58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2.75" customHeight="1">
      <c r="A465" s="10"/>
      <c r="B465" s="10"/>
      <c r="C465" s="10"/>
      <c r="D465" s="58"/>
      <c r="E465" s="58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2.75" customHeight="1">
      <c r="A466" s="10"/>
      <c r="B466" s="10"/>
      <c r="C466" s="10"/>
      <c r="D466" s="58"/>
      <c r="E466" s="58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2.75" customHeight="1">
      <c r="A467" s="10"/>
      <c r="B467" s="10"/>
      <c r="C467" s="10"/>
      <c r="D467" s="58"/>
      <c r="E467" s="58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2.75" customHeight="1">
      <c r="A468" s="10"/>
      <c r="B468" s="10"/>
      <c r="C468" s="10"/>
      <c r="D468" s="58"/>
      <c r="E468" s="58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2.75" customHeight="1">
      <c r="A469" s="10"/>
      <c r="B469" s="10"/>
      <c r="C469" s="10"/>
      <c r="D469" s="58"/>
      <c r="E469" s="58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2.75" customHeight="1">
      <c r="A470" s="10"/>
      <c r="B470" s="10"/>
      <c r="C470" s="10"/>
      <c r="D470" s="58"/>
      <c r="E470" s="58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2.75" customHeight="1">
      <c r="A471" s="10"/>
      <c r="B471" s="10"/>
      <c r="C471" s="10"/>
      <c r="D471" s="58"/>
      <c r="E471" s="58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2.75" customHeight="1">
      <c r="A472" s="10"/>
      <c r="B472" s="10"/>
      <c r="C472" s="10"/>
      <c r="D472" s="58"/>
      <c r="E472" s="58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2.75" customHeight="1">
      <c r="A473" s="10"/>
      <c r="B473" s="10"/>
      <c r="C473" s="10"/>
      <c r="D473" s="58"/>
      <c r="E473" s="58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2.75" customHeight="1">
      <c r="A474" s="10"/>
      <c r="B474" s="10"/>
      <c r="C474" s="10"/>
      <c r="D474" s="58"/>
      <c r="E474" s="58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2.75" customHeight="1">
      <c r="A475" s="10"/>
      <c r="B475" s="10"/>
      <c r="C475" s="10"/>
      <c r="D475" s="58"/>
      <c r="E475" s="58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2.75" customHeight="1">
      <c r="A476" s="10"/>
      <c r="B476" s="10"/>
      <c r="C476" s="10"/>
      <c r="D476" s="58"/>
      <c r="E476" s="58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2.75" customHeight="1">
      <c r="A477" s="10"/>
      <c r="B477" s="10"/>
      <c r="C477" s="10"/>
      <c r="D477" s="58"/>
      <c r="E477" s="58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2.75" customHeight="1">
      <c r="A478" s="10"/>
      <c r="B478" s="10"/>
      <c r="C478" s="10"/>
      <c r="D478" s="58"/>
      <c r="E478" s="58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2.75" customHeight="1">
      <c r="A479" s="10"/>
      <c r="B479" s="10"/>
      <c r="C479" s="10"/>
      <c r="D479" s="58"/>
      <c r="E479" s="58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2.75" customHeight="1">
      <c r="A480" s="10"/>
      <c r="B480" s="10"/>
      <c r="C480" s="10"/>
      <c r="D480" s="58"/>
      <c r="E480" s="58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2.75" customHeight="1">
      <c r="A481" s="10"/>
      <c r="B481" s="10"/>
      <c r="C481" s="10"/>
      <c r="D481" s="58"/>
      <c r="E481" s="58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2.75" customHeight="1">
      <c r="A482" s="10"/>
      <c r="B482" s="10"/>
      <c r="C482" s="10"/>
      <c r="D482" s="58"/>
      <c r="E482" s="58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2.75" customHeight="1">
      <c r="A483" s="10"/>
      <c r="B483" s="10"/>
      <c r="C483" s="10"/>
      <c r="D483" s="58"/>
      <c r="E483" s="58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2.75" customHeight="1">
      <c r="A484" s="10"/>
      <c r="B484" s="10"/>
      <c r="C484" s="10"/>
      <c r="D484" s="58"/>
      <c r="E484" s="58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2.75" customHeight="1">
      <c r="A485" s="10"/>
      <c r="B485" s="10"/>
      <c r="C485" s="10"/>
      <c r="D485" s="58"/>
      <c r="E485" s="58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2.75" customHeight="1">
      <c r="A486" s="10"/>
      <c r="B486" s="10"/>
      <c r="C486" s="10"/>
      <c r="D486" s="58"/>
      <c r="E486" s="58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2.75" customHeight="1">
      <c r="A487" s="10"/>
      <c r="B487" s="10"/>
      <c r="C487" s="10"/>
      <c r="D487" s="58"/>
      <c r="E487" s="58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2.75" customHeight="1">
      <c r="A488" s="10"/>
      <c r="B488" s="10"/>
      <c r="C488" s="10"/>
      <c r="D488" s="58"/>
      <c r="E488" s="58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2.75" customHeight="1">
      <c r="A489" s="10"/>
      <c r="B489" s="10"/>
      <c r="C489" s="10"/>
      <c r="D489" s="58"/>
      <c r="E489" s="58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2.75" customHeight="1">
      <c r="A490" s="10"/>
      <c r="B490" s="10"/>
      <c r="C490" s="10"/>
      <c r="D490" s="58"/>
      <c r="E490" s="58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2.75" customHeight="1">
      <c r="A491" s="10"/>
      <c r="B491" s="10"/>
      <c r="C491" s="10"/>
      <c r="D491" s="58"/>
      <c r="E491" s="58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2.75" customHeight="1">
      <c r="A492" s="10"/>
      <c r="B492" s="10"/>
      <c r="C492" s="10"/>
      <c r="D492" s="58"/>
      <c r="E492" s="58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2.75" customHeight="1">
      <c r="A493" s="10"/>
      <c r="B493" s="10"/>
      <c r="C493" s="10"/>
      <c r="D493" s="58"/>
      <c r="E493" s="58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2.75" customHeight="1">
      <c r="A494" s="10"/>
      <c r="B494" s="10"/>
      <c r="C494" s="10"/>
      <c r="D494" s="58"/>
      <c r="E494" s="58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2.75" customHeight="1">
      <c r="A495" s="10"/>
      <c r="B495" s="10"/>
      <c r="C495" s="10"/>
      <c r="D495" s="58"/>
      <c r="E495" s="58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2.75" customHeight="1">
      <c r="A496" s="10"/>
      <c r="B496" s="10"/>
      <c r="C496" s="10"/>
      <c r="D496" s="58"/>
      <c r="E496" s="58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2.75" customHeight="1">
      <c r="A497" s="10"/>
      <c r="B497" s="10"/>
      <c r="C497" s="10"/>
      <c r="D497" s="58"/>
      <c r="E497" s="58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2.75" customHeight="1">
      <c r="A498" s="10"/>
      <c r="B498" s="10"/>
      <c r="C498" s="10"/>
      <c r="D498" s="58"/>
      <c r="E498" s="58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2.75" customHeight="1">
      <c r="A499" s="10"/>
      <c r="B499" s="10"/>
      <c r="C499" s="10"/>
      <c r="D499" s="58"/>
      <c r="E499" s="58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2.75" customHeight="1">
      <c r="A500" s="10"/>
      <c r="B500" s="10"/>
      <c r="C500" s="10"/>
      <c r="D500" s="58"/>
      <c r="E500" s="58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2.75" customHeight="1">
      <c r="A501" s="10"/>
      <c r="B501" s="10"/>
      <c r="C501" s="10"/>
      <c r="D501" s="58"/>
      <c r="E501" s="58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2.75" customHeight="1">
      <c r="A502" s="10"/>
      <c r="B502" s="10"/>
      <c r="C502" s="10"/>
      <c r="D502" s="58"/>
      <c r="E502" s="58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2.75" customHeight="1">
      <c r="A503" s="10"/>
      <c r="B503" s="10"/>
      <c r="C503" s="10"/>
      <c r="D503" s="58"/>
      <c r="E503" s="58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2.75" customHeight="1">
      <c r="A504" s="10"/>
      <c r="B504" s="10"/>
      <c r="C504" s="10"/>
      <c r="D504" s="58"/>
      <c r="E504" s="58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2.75" customHeight="1">
      <c r="A505" s="10"/>
      <c r="B505" s="10"/>
      <c r="C505" s="10"/>
      <c r="D505" s="58"/>
      <c r="E505" s="58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2.75" customHeight="1">
      <c r="A506" s="10"/>
      <c r="B506" s="10"/>
      <c r="C506" s="10"/>
      <c r="D506" s="58"/>
      <c r="E506" s="58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2.75" customHeight="1">
      <c r="A507" s="10"/>
      <c r="B507" s="10"/>
      <c r="C507" s="10"/>
      <c r="D507" s="58"/>
      <c r="E507" s="58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2.75" customHeight="1">
      <c r="A508" s="10"/>
      <c r="B508" s="10"/>
      <c r="C508" s="10"/>
      <c r="D508" s="58"/>
      <c r="E508" s="58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2.75" customHeight="1">
      <c r="A509" s="10"/>
      <c r="B509" s="10"/>
      <c r="C509" s="10"/>
      <c r="D509" s="58"/>
      <c r="E509" s="58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2.75" customHeight="1">
      <c r="A510" s="10"/>
      <c r="B510" s="10"/>
      <c r="C510" s="10"/>
      <c r="D510" s="58"/>
      <c r="E510" s="58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2.75" customHeight="1">
      <c r="A511" s="10"/>
      <c r="B511" s="10"/>
      <c r="C511" s="10"/>
      <c r="D511" s="58"/>
      <c r="E511" s="58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2.75" customHeight="1">
      <c r="A512" s="10"/>
      <c r="B512" s="10"/>
      <c r="C512" s="10"/>
      <c r="D512" s="58"/>
      <c r="E512" s="58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2.75" customHeight="1">
      <c r="A513" s="10"/>
      <c r="B513" s="10"/>
      <c r="C513" s="10"/>
      <c r="D513" s="58"/>
      <c r="E513" s="58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2.75" customHeight="1">
      <c r="A514" s="10"/>
      <c r="B514" s="10"/>
      <c r="C514" s="10"/>
      <c r="D514" s="58"/>
      <c r="E514" s="58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2.75" customHeight="1">
      <c r="A515" s="10"/>
      <c r="B515" s="10"/>
      <c r="C515" s="10"/>
      <c r="D515" s="58"/>
      <c r="E515" s="58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2.75" customHeight="1">
      <c r="A516" s="10"/>
      <c r="B516" s="10"/>
      <c r="C516" s="10"/>
      <c r="D516" s="58"/>
      <c r="E516" s="58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2.75" customHeight="1">
      <c r="A517" s="10"/>
      <c r="B517" s="10"/>
      <c r="C517" s="10"/>
      <c r="D517" s="58"/>
      <c r="E517" s="58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2.75" customHeight="1">
      <c r="A518" s="10"/>
      <c r="B518" s="10"/>
      <c r="C518" s="10"/>
      <c r="D518" s="58"/>
      <c r="E518" s="58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2.75" customHeight="1">
      <c r="A519" s="10"/>
      <c r="B519" s="10"/>
      <c r="C519" s="10"/>
      <c r="D519" s="58"/>
      <c r="E519" s="58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2.75" customHeight="1">
      <c r="A520" s="10"/>
      <c r="B520" s="10"/>
      <c r="C520" s="10"/>
      <c r="D520" s="58"/>
      <c r="E520" s="58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2.75" customHeight="1">
      <c r="A521" s="10"/>
      <c r="B521" s="10"/>
      <c r="C521" s="10"/>
      <c r="D521" s="58"/>
      <c r="E521" s="58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2.75" customHeight="1">
      <c r="A522" s="10"/>
      <c r="B522" s="10"/>
      <c r="C522" s="10"/>
      <c r="D522" s="58"/>
      <c r="E522" s="58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2.75" customHeight="1">
      <c r="A523" s="10"/>
      <c r="B523" s="10"/>
      <c r="C523" s="10"/>
      <c r="D523" s="58"/>
      <c r="E523" s="58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2.75" customHeight="1">
      <c r="A524" s="10"/>
      <c r="B524" s="10"/>
      <c r="C524" s="10"/>
      <c r="D524" s="58"/>
      <c r="E524" s="58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2.75" customHeight="1">
      <c r="A525" s="10"/>
      <c r="B525" s="10"/>
      <c r="C525" s="10"/>
      <c r="D525" s="58"/>
      <c r="E525" s="58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2.75" customHeight="1">
      <c r="A526" s="10"/>
      <c r="B526" s="10"/>
      <c r="C526" s="10"/>
      <c r="D526" s="58"/>
      <c r="E526" s="58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2.75" customHeight="1">
      <c r="A527" s="10"/>
      <c r="B527" s="10"/>
      <c r="C527" s="10"/>
      <c r="D527" s="58"/>
      <c r="E527" s="58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2.75" customHeight="1">
      <c r="A528" s="10"/>
      <c r="B528" s="10"/>
      <c r="C528" s="10"/>
      <c r="D528" s="58"/>
      <c r="E528" s="58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2.75" customHeight="1">
      <c r="A529" s="10"/>
      <c r="B529" s="10"/>
      <c r="C529" s="10"/>
      <c r="D529" s="58"/>
      <c r="E529" s="58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2.75" customHeight="1">
      <c r="A530" s="10"/>
      <c r="B530" s="10"/>
      <c r="C530" s="10"/>
      <c r="D530" s="58"/>
      <c r="E530" s="58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2.75" customHeight="1">
      <c r="A531" s="10"/>
      <c r="B531" s="10"/>
      <c r="C531" s="10"/>
      <c r="D531" s="58"/>
      <c r="E531" s="58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2.75" customHeight="1">
      <c r="A532" s="10"/>
      <c r="B532" s="10"/>
      <c r="C532" s="10"/>
      <c r="D532" s="58"/>
      <c r="E532" s="58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2.75" customHeight="1">
      <c r="A533" s="10"/>
      <c r="B533" s="10"/>
      <c r="C533" s="10"/>
      <c r="D533" s="58"/>
      <c r="E533" s="58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2.75" customHeight="1">
      <c r="A534" s="10"/>
      <c r="B534" s="10"/>
      <c r="C534" s="10"/>
      <c r="D534" s="58"/>
      <c r="E534" s="58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2.75" customHeight="1">
      <c r="A535" s="10"/>
      <c r="B535" s="10"/>
      <c r="C535" s="10"/>
      <c r="D535" s="58"/>
      <c r="E535" s="58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2.75" customHeight="1">
      <c r="A536" s="10"/>
      <c r="B536" s="10"/>
      <c r="C536" s="10"/>
      <c r="D536" s="58"/>
      <c r="E536" s="58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2.75" customHeight="1">
      <c r="A537" s="10"/>
      <c r="B537" s="10"/>
      <c r="C537" s="10"/>
      <c r="D537" s="58"/>
      <c r="E537" s="58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2.75" customHeight="1">
      <c r="A538" s="10"/>
      <c r="B538" s="10"/>
      <c r="C538" s="10"/>
      <c r="D538" s="58"/>
      <c r="E538" s="58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2.75" customHeight="1">
      <c r="A539" s="10"/>
      <c r="B539" s="10"/>
      <c r="C539" s="10"/>
      <c r="D539" s="58"/>
      <c r="E539" s="58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2.75" customHeight="1">
      <c r="A540" s="10"/>
      <c r="B540" s="10"/>
      <c r="C540" s="10"/>
      <c r="D540" s="58"/>
      <c r="E540" s="58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2.75" customHeight="1">
      <c r="A541" s="10"/>
      <c r="B541" s="10"/>
      <c r="C541" s="10"/>
      <c r="D541" s="58"/>
      <c r="E541" s="58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2.75" customHeight="1">
      <c r="A542" s="10"/>
      <c r="B542" s="10"/>
      <c r="C542" s="10"/>
      <c r="D542" s="58"/>
      <c r="E542" s="58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2.75" customHeight="1">
      <c r="A543" s="10"/>
      <c r="B543" s="10"/>
      <c r="C543" s="10"/>
      <c r="D543" s="58"/>
      <c r="E543" s="58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2.75" customHeight="1">
      <c r="A544" s="10"/>
      <c r="B544" s="10"/>
      <c r="C544" s="10"/>
      <c r="D544" s="58"/>
      <c r="E544" s="58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2.75" customHeight="1">
      <c r="A545" s="10"/>
      <c r="B545" s="10"/>
      <c r="C545" s="10"/>
      <c r="D545" s="58"/>
      <c r="E545" s="58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2.75" customHeight="1">
      <c r="A546" s="10"/>
      <c r="B546" s="10"/>
      <c r="C546" s="10"/>
      <c r="D546" s="58"/>
      <c r="E546" s="58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2.75" customHeight="1">
      <c r="A547" s="10"/>
      <c r="B547" s="10"/>
      <c r="C547" s="10"/>
      <c r="D547" s="58"/>
      <c r="E547" s="58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2.75" customHeight="1">
      <c r="A548" s="10"/>
      <c r="B548" s="10"/>
      <c r="C548" s="10"/>
      <c r="D548" s="58"/>
      <c r="E548" s="58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2.75" customHeight="1">
      <c r="A549" s="10"/>
      <c r="B549" s="10"/>
      <c r="C549" s="10"/>
      <c r="D549" s="58"/>
      <c r="E549" s="58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2.75" customHeight="1">
      <c r="A550" s="10"/>
      <c r="B550" s="10"/>
      <c r="C550" s="10"/>
      <c r="D550" s="58"/>
      <c r="E550" s="58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2.75" customHeight="1">
      <c r="A551" s="10"/>
      <c r="B551" s="10"/>
      <c r="C551" s="10"/>
      <c r="D551" s="58"/>
      <c r="E551" s="58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2.75" customHeight="1">
      <c r="A552" s="10"/>
      <c r="B552" s="10"/>
      <c r="C552" s="10"/>
      <c r="D552" s="58"/>
      <c r="E552" s="58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2.75" customHeight="1">
      <c r="A553" s="10"/>
      <c r="B553" s="10"/>
      <c r="C553" s="10"/>
      <c r="D553" s="58"/>
      <c r="E553" s="58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2.75" customHeight="1">
      <c r="A554" s="10"/>
      <c r="B554" s="10"/>
      <c r="C554" s="10"/>
      <c r="D554" s="58"/>
      <c r="E554" s="58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2.75" customHeight="1">
      <c r="A555" s="10"/>
      <c r="B555" s="10"/>
      <c r="C555" s="10"/>
      <c r="D555" s="58"/>
      <c r="E555" s="58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2.75" customHeight="1">
      <c r="A556" s="10"/>
      <c r="B556" s="10"/>
      <c r="C556" s="10"/>
      <c r="D556" s="58"/>
      <c r="E556" s="58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2.75" customHeight="1">
      <c r="A557" s="10"/>
      <c r="B557" s="10"/>
      <c r="C557" s="10"/>
      <c r="D557" s="58"/>
      <c r="E557" s="58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2.75" customHeight="1">
      <c r="A558" s="10"/>
      <c r="B558" s="10"/>
      <c r="C558" s="10"/>
      <c r="D558" s="58"/>
      <c r="E558" s="58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2.75" customHeight="1">
      <c r="A559" s="10"/>
      <c r="B559" s="10"/>
      <c r="C559" s="10"/>
      <c r="D559" s="58"/>
      <c r="E559" s="58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2.75" customHeight="1">
      <c r="A560" s="10"/>
      <c r="B560" s="10"/>
      <c r="C560" s="10"/>
      <c r="D560" s="58"/>
      <c r="E560" s="58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2.75" customHeight="1">
      <c r="A561" s="10"/>
      <c r="B561" s="10"/>
      <c r="C561" s="10"/>
      <c r="D561" s="58"/>
      <c r="E561" s="58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2.75" customHeight="1">
      <c r="A562" s="10"/>
      <c r="B562" s="10"/>
      <c r="C562" s="10"/>
      <c r="D562" s="58"/>
      <c r="E562" s="58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2.75" customHeight="1">
      <c r="A563" s="10"/>
      <c r="B563" s="10"/>
      <c r="C563" s="10"/>
      <c r="D563" s="58"/>
      <c r="E563" s="58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2.75" customHeight="1">
      <c r="A564" s="10"/>
      <c r="B564" s="10"/>
      <c r="C564" s="10"/>
      <c r="D564" s="58"/>
      <c r="E564" s="58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2.75" customHeight="1">
      <c r="A565" s="10"/>
      <c r="B565" s="10"/>
      <c r="C565" s="10"/>
      <c r="D565" s="58"/>
      <c r="E565" s="58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2.75" customHeight="1">
      <c r="A566" s="10"/>
      <c r="B566" s="10"/>
      <c r="C566" s="10"/>
      <c r="D566" s="58"/>
      <c r="E566" s="58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2.75" customHeight="1">
      <c r="A567" s="10"/>
      <c r="B567" s="10"/>
      <c r="C567" s="10"/>
      <c r="D567" s="58"/>
      <c r="E567" s="58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2.75" customHeight="1">
      <c r="A568" s="10"/>
      <c r="B568" s="10"/>
      <c r="C568" s="10"/>
      <c r="D568" s="58"/>
      <c r="E568" s="58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2.75" customHeight="1">
      <c r="A569" s="10"/>
      <c r="B569" s="10"/>
      <c r="C569" s="10"/>
      <c r="D569" s="58"/>
      <c r="E569" s="58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2.75" customHeight="1">
      <c r="A570" s="10"/>
      <c r="B570" s="10"/>
      <c r="C570" s="10"/>
      <c r="D570" s="58"/>
      <c r="E570" s="58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2.75" customHeight="1">
      <c r="A571" s="10"/>
      <c r="B571" s="10"/>
      <c r="C571" s="10"/>
      <c r="D571" s="58"/>
      <c r="E571" s="58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2.75" customHeight="1">
      <c r="A572" s="10"/>
      <c r="B572" s="10"/>
      <c r="C572" s="10"/>
      <c r="D572" s="58"/>
      <c r="E572" s="58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2.75" customHeight="1">
      <c r="A573" s="10"/>
      <c r="B573" s="10"/>
      <c r="C573" s="10"/>
      <c r="D573" s="58"/>
      <c r="E573" s="58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2.75" customHeight="1">
      <c r="A574" s="10"/>
      <c r="B574" s="10"/>
      <c r="C574" s="10"/>
      <c r="D574" s="58"/>
      <c r="E574" s="58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2.75" customHeight="1">
      <c r="A575" s="10"/>
      <c r="B575" s="10"/>
      <c r="C575" s="10"/>
      <c r="D575" s="58"/>
      <c r="E575" s="58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2.75" customHeight="1">
      <c r="A576" s="10"/>
      <c r="B576" s="10"/>
      <c r="C576" s="10"/>
      <c r="D576" s="58"/>
      <c r="E576" s="58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2.75" customHeight="1">
      <c r="A577" s="10"/>
      <c r="B577" s="10"/>
      <c r="C577" s="10"/>
      <c r="D577" s="58"/>
      <c r="E577" s="58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2.75" customHeight="1">
      <c r="A578" s="10"/>
      <c r="B578" s="10"/>
      <c r="C578" s="10"/>
      <c r="D578" s="58"/>
      <c r="E578" s="58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2.75" customHeight="1">
      <c r="A579" s="10"/>
      <c r="B579" s="10"/>
      <c r="C579" s="10"/>
      <c r="D579" s="58"/>
      <c r="E579" s="58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2.75" customHeight="1">
      <c r="A580" s="10"/>
      <c r="B580" s="10"/>
      <c r="C580" s="10"/>
      <c r="D580" s="58"/>
      <c r="E580" s="58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2.75" customHeight="1">
      <c r="A581" s="10"/>
      <c r="B581" s="10"/>
      <c r="C581" s="10"/>
      <c r="D581" s="58"/>
      <c r="E581" s="58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2.75" customHeight="1">
      <c r="A582" s="10"/>
      <c r="B582" s="10"/>
      <c r="C582" s="10"/>
      <c r="D582" s="58"/>
      <c r="E582" s="58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2.75" customHeight="1">
      <c r="A583" s="10"/>
      <c r="B583" s="10"/>
      <c r="C583" s="10"/>
      <c r="D583" s="58"/>
      <c r="E583" s="58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2.75" customHeight="1">
      <c r="A584" s="10"/>
      <c r="B584" s="10"/>
      <c r="C584" s="10"/>
      <c r="D584" s="58"/>
      <c r="E584" s="58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2.75" customHeight="1">
      <c r="A585" s="10"/>
      <c r="B585" s="10"/>
      <c r="C585" s="10"/>
      <c r="D585" s="58"/>
      <c r="E585" s="58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2.75" customHeight="1">
      <c r="A586" s="10"/>
      <c r="B586" s="10"/>
      <c r="C586" s="10"/>
      <c r="D586" s="58"/>
      <c r="E586" s="58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2.75" customHeight="1">
      <c r="A587" s="10"/>
      <c r="B587" s="10"/>
      <c r="C587" s="10"/>
      <c r="D587" s="58"/>
      <c r="E587" s="58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2.75" customHeight="1">
      <c r="A588" s="10"/>
      <c r="B588" s="10"/>
      <c r="C588" s="10"/>
      <c r="D588" s="58"/>
      <c r="E588" s="58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2.75" customHeight="1">
      <c r="A589" s="10"/>
      <c r="B589" s="10"/>
      <c r="C589" s="10"/>
      <c r="D589" s="58"/>
      <c r="E589" s="58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2.75" customHeight="1">
      <c r="A590" s="10"/>
      <c r="B590" s="10"/>
      <c r="C590" s="10"/>
      <c r="D590" s="58"/>
      <c r="E590" s="58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2.75" customHeight="1">
      <c r="A591" s="10"/>
      <c r="B591" s="10"/>
      <c r="C591" s="10"/>
      <c r="D591" s="58"/>
      <c r="E591" s="58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2.75" customHeight="1">
      <c r="A592" s="10"/>
      <c r="B592" s="10"/>
      <c r="C592" s="10"/>
      <c r="D592" s="58"/>
      <c r="E592" s="58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2.75" customHeight="1">
      <c r="A593" s="10"/>
      <c r="B593" s="10"/>
      <c r="C593" s="10"/>
      <c r="D593" s="58"/>
      <c r="E593" s="58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2.75" customHeight="1">
      <c r="A594" s="10"/>
      <c r="B594" s="10"/>
      <c r="C594" s="10"/>
      <c r="D594" s="58"/>
      <c r="E594" s="58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2.75" customHeight="1">
      <c r="A595" s="10"/>
      <c r="B595" s="10"/>
      <c r="C595" s="10"/>
      <c r="D595" s="58"/>
      <c r="E595" s="58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2.75" customHeight="1">
      <c r="A596" s="10"/>
      <c r="B596" s="10"/>
      <c r="C596" s="10"/>
      <c r="D596" s="58"/>
      <c r="E596" s="58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2.75" customHeight="1">
      <c r="A597" s="10"/>
      <c r="B597" s="10"/>
      <c r="C597" s="10"/>
      <c r="D597" s="58"/>
      <c r="E597" s="58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2.75" customHeight="1">
      <c r="A598" s="10"/>
      <c r="B598" s="10"/>
      <c r="C598" s="10"/>
      <c r="D598" s="58"/>
      <c r="E598" s="58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2.75" customHeight="1">
      <c r="A599" s="10"/>
      <c r="B599" s="10"/>
      <c r="C599" s="10"/>
      <c r="D599" s="58"/>
      <c r="E599" s="58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2.75" customHeight="1">
      <c r="A600" s="10"/>
      <c r="B600" s="10"/>
      <c r="C600" s="10"/>
      <c r="D600" s="58"/>
      <c r="E600" s="58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2.75" customHeight="1">
      <c r="A601" s="10"/>
      <c r="B601" s="10"/>
      <c r="C601" s="10"/>
      <c r="D601" s="58"/>
      <c r="E601" s="58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2.75" customHeight="1">
      <c r="A602" s="10"/>
      <c r="B602" s="10"/>
      <c r="C602" s="10"/>
      <c r="D602" s="58"/>
      <c r="E602" s="58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2.75" customHeight="1">
      <c r="A603" s="10"/>
      <c r="B603" s="10"/>
      <c r="C603" s="10"/>
      <c r="D603" s="58"/>
      <c r="E603" s="58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2.75" customHeight="1">
      <c r="A604" s="10"/>
      <c r="B604" s="10"/>
      <c r="C604" s="10"/>
      <c r="D604" s="58"/>
      <c r="E604" s="58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2.75" customHeight="1">
      <c r="A605" s="10"/>
      <c r="B605" s="10"/>
      <c r="C605" s="10"/>
      <c r="D605" s="58"/>
      <c r="E605" s="58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2.75" customHeight="1">
      <c r="A606" s="10"/>
      <c r="B606" s="10"/>
      <c r="C606" s="10"/>
      <c r="D606" s="58"/>
      <c r="E606" s="58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2.75" customHeight="1">
      <c r="A607" s="10"/>
      <c r="B607" s="10"/>
      <c r="C607" s="10"/>
      <c r="D607" s="58"/>
      <c r="E607" s="58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2.75" customHeight="1">
      <c r="A608" s="10"/>
      <c r="B608" s="10"/>
      <c r="C608" s="10"/>
      <c r="D608" s="58"/>
      <c r="E608" s="58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2.75" customHeight="1">
      <c r="A609" s="10"/>
      <c r="B609" s="10"/>
      <c r="C609" s="10"/>
      <c r="D609" s="58"/>
      <c r="E609" s="58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2.75" customHeight="1">
      <c r="A610" s="10"/>
      <c r="B610" s="10"/>
      <c r="C610" s="10"/>
      <c r="D610" s="58"/>
      <c r="E610" s="58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2.75" customHeight="1">
      <c r="A611" s="10"/>
      <c r="B611" s="10"/>
      <c r="C611" s="10"/>
      <c r="D611" s="58"/>
      <c r="E611" s="58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2.75" customHeight="1">
      <c r="A612" s="10"/>
      <c r="B612" s="10"/>
      <c r="C612" s="10"/>
      <c r="D612" s="58"/>
      <c r="E612" s="58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2.75" customHeight="1">
      <c r="A613" s="10"/>
      <c r="B613" s="10"/>
      <c r="C613" s="10"/>
      <c r="D613" s="58"/>
      <c r="E613" s="58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2.75" customHeight="1">
      <c r="A614" s="10"/>
      <c r="B614" s="10"/>
      <c r="C614" s="10"/>
      <c r="D614" s="58"/>
      <c r="E614" s="58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2.75" customHeight="1">
      <c r="A615" s="10"/>
      <c r="B615" s="10"/>
      <c r="C615" s="10"/>
      <c r="D615" s="58"/>
      <c r="E615" s="58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2.75" customHeight="1">
      <c r="A616" s="10"/>
      <c r="B616" s="10"/>
      <c r="C616" s="10"/>
      <c r="D616" s="58"/>
      <c r="E616" s="58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2.75" customHeight="1">
      <c r="A617" s="10"/>
      <c r="B617" s="10"/>
      <c r="C617" s="10"/>
      <c r="D617" s="58"/>
      <c r="E617" s="58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2.75" customHeight="1">
      <c r="A618" s="10"/>
      <c r="B618" s="10"/>
      <c r="C618" s="10"/>
      <c r="D618" s="58"/>
      <c r="E618" s="58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2.75" customHeight="1">
      <c r="A619" s="10"/>
      <c r="B619" s="10"/>
      <c r="C619" s="10"/>
      <c r="D619" s="58"/>
      <c r="E619" s="58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2.75" customHeight="1">
      <c r="A620" s="10"/>
      <c r="B620" s="10"/>
      <c r="C620" s="10"/>
      <c r="D620" s="58"/>
      <c r="E620" s="58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2.75" customHeight="1">
      <c r="A621" s="10"/>
      <c r="B621" s="10"/>
      <c r="C621" s="10"/>
      <c r="D621" s="58"/>
      <c r="E621" s="58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2.75" customHeight="1">
      <c r="A622" s="10"/>
      <c r="B622" s="10"/>
      <c r="C622" s="10"/>
      <c r="D622" s="58"/>
      <c r="E622" s="58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2.75" customHeight="1">
      <c r="A623" s="10"/>
      <c r="B623" s="10"/>
      <c r="C623" s="10"/>
      <c r="D623" s="58"/>
      <c r="E623" s="58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2.75" customHeight="1">
      <c r="A624" s="10"/>
      <c r="B624" s="10"/>
      <c r="C624" s="10"/>
      <c r="D624" s="58"/>
      <c r="E624" s="58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2.75" customHeight="1">
      <c r="A625" s="10"/>
      <c r="B625" s="10"/>
      <c r="C625" s="10"/>
      <c r="D625" s="58"/>
      <c r="E625" s="58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2.75" customHeight="1">
      <c r="A626" s="10"/>
      <c r="B626" s="10"/>
      <c r="C626" s="10"/>
      <c r="D626" s="58"/>
      <c r="E626" s="58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2.75" customHeight="1">
      <c r="A627" s="10"/>
      <c r="B627" s="10"/>
      <c r="C627" s="10"/>
      <c r="D627" s="58"/>
      <c r="E627" s="58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2.75" customHeight="1">
      <c r="A628" s="10"/>
      <c r="B628" s="10"/>
      <c r="C628" s="10"/>
      <c r="D628" s="58"/>
      <c r="E628" s="58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2.75" customHeight="1">
      <c r="A629" s="10"/>
      <c r="B629" s="10"/>
      <c r="C629" s="10"/>
      <c r="D629" s="58"/>
      <c r="E629" s="58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2.75" customHeight="1">
      <c r="A630" s="10"/>
      <c r="B630" s="10"/>
      <c r="C630" s="10"/>
      <c r="D630" s="58"/>
      <c r="E630" s="58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2.75" customHeight="1">
      <c r="A631" s="10"/>
      <c r="B631" s="10"/>
      <c r="C631" s="10"/>
      <c r="D631" s="58"/>
      <c r="E631" s="58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2.75" customHeight="1">
      <c r="A632" s="10"/>
      <c r="B632" s="10"/>
      <c r="C632" s="10"/>
      <c r="D632" s="58"/>
      <c r="E632" s="58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2.75" customHeight="1">
      <c r="A633" s="10"/>
      <c r="B633" s="10"/>
      <c r="C633" s="10"/>
      <c r="D633" s="58"/>
      <c r="E633" s="58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2.75" customHeight="1">
      <c r="A634" s="10"/>
      <c r="B634" s="10"/>
      <c r="C634" s="10"/>
      <c r="D634" s="58"/>
      <c r="E634" s="58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2.75" customHeight="1">
      <c r="A635" s="10"/>
      <c r="B635" s="10"/>
      <c r="C635" s="10"/>
      <c r="D635" s="58"/>
      <c r="E635" s="58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2.75" customHeight="1">
      <c r="A636" s="10"/>
      <c r="B636" s="10"/>
      <c r="C636" s="10"/>
      <c r="D636" s="58"/>
      <c r="E636" s="58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2.75" customHeight="1">
      <c r="A637" s="10"/>
      <c r="B637" s="10"/>
      <c r="C637" s="10"/>
      <c r="D637" s="58"/>
      <c r="E637" s="58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2.75" customHeight="1">
      <c r="A638" s="10"/>
      <c r="B638" s="10"/>
      <c r="C638" s="10"/>
      <c r="D638" s="58"/>
      <c r="E638" s="58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2.75" customHeight="1">
      <c r="A639" s="10"/>
      <c r="B639" s="10"/>
      <c r="C639" s="10"/>
      <c r="D639" s="58"/>
      <c r="E639" s="58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2.75" customHeight="1">
      <c r="A640" s="10"/>
      <c r="B640" s="10"/>
      <c r="C640" s="10"/>
      <c r="D640" s="58"/>
      <c r="E640" s="58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2.75" customHeight="1">
      <c r="A641" s="10"/>
      <c r="B641" s="10"/>
      <c r="C641" s="10"/>
      <c r="D641" s="58"/>
      <c r="E641" s="58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2.75" customHeight="1">
      <c r="A642" s="10"/>
      <c r="B642" s="10"/>
      <c r="C642" s="10"/>
      <c r="D642" s="58"/>
      <c r="E642" s="58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2.75" customHeight="1">
      <c r="A643" s="10"/>
      <c r="B643" s="10"/>
      <c r="C643" s="10"/>
      <c r="D643" s="58"/>
      <c r="E643" s="58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2.75" customHeight="1">
      <c r="A644" s="10"/>
      <c r="B644" s="10"/>
      <c r="C644" s="10"/>
      <c r="D644" s="58"/>
      <c r="E644" s="58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2.75" customHeight="1">
      <c r="A645" s="10"/>
      <c r="B645" s="10"/>
      <c r="C645" s="10"/>
      <c r="D645" s="58"/>
      <c r="E645" s="58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2.75" customHeight="1">
      <c r="A646" s="10"/>
      <c r="B646" s="10"/>
      <c r="C646" s="10"/>
      <c r="D646" s="58"/>
      <c r="E646" s="58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2.75" customHeight="1">
      <c r="A647" s="10"/>
      <c r="B647" s="10"/>
      <c r="C647" s="10"/>
      <c r="D647" s="58"/>
      <c r="E647" s="58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2.75" customHeight="1">
      <c r="A648" s="10"/>
      <c r="B648" s="10"/>
      <c r="C648" s="10"/>
      <c r="D648" s="58"/>
      <c r="E648" s="58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2.75" customHeight="1">
      <c r="A649" s="10"/>
      <c r="B649" s="10"/>
      <c r="C649" s="10"/>
      <c r="D649" s="58"/>
      <c r="E649" s="58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2.75" customHeight="1">
      <c r="A650" s="10"/>
      <c r="B650" s="10"/>
      <c r="C650" s="10"/>
      <c r="D650" s="58"/>
      <c r="E650" s="58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2.75" customHeight="1">
      <c r="A651" s="10"/>
      <c r="B651" s="10"/>
      <c r="C651" s="10"/>
      <c r="D651" s="58"/>
      <c r="E651" s="58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2.75" customHeight="1">
      <c r="A652" s="10"/>
      <c r="B652" s="10"/>
      <c r="C652" s="10"/>
      <c r="D652" s="58"/>
      <c r="E652" s="58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2.75" customHeight="1">
      <c r="A653" s="10"/>
      <c r="B653" s="10"/>
      <c r="C653" s="10"/>
      <c r="D653" s="58"/>
      <c r="E653" s="58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2.75" customHeight="1">
      <c r="A654" s="10"/>
      <c r="B654" s="10"/>
      <c r="C654" s="10"/>
      <c r="D654" s="58"/>
      <c r="E654" s="58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2.75" customHeight="1">
      <c r="A655" s="10"/>
      <c r="B655" s="10"/>
      <c r="C655" s="10"/>
      <c r="D655" s="58"/>
      <c r="E655" s="58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2.75" customHeight="1">
      <c r="A656" s="10"/>
      <c r="B656" s="10"/>
      <c r="C656" s="10"/>
      <c r="D656" s="58"/>
      <c r="E656" s="58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2.75" customHeight="1">
      <c r="A657" s="10"/>
      <c r="B657" s="10"/>
      <c r="C657" s="10"/>
      <c r="D657" s="58"/>
      <c r="E657" s="58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2.75" customHeight="1">
      <c r="A658" s="10"/>
      <c r="B658" s="10"/>
      <c r="C658" s="10"/>
      <c r="D658" s="58"/>
      <c r="E658" s="58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2.75" customHeight="1">
      <c r="A659" s="10"/>
      <c r="B659" s="10"/>
      <c r="C659" s="10"/>
      <c r="D659" s="58"/>
      <c r="E659" s="58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2.75" customHeight="1">
      <c r="A660" s="10"/>
      <c r="B660" s="10"/>
      <c r="C660" s="10"/>
      <c r="D660" s="58"/>
      <c r="E660" s="58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2.75" customHeight="1">
      <c r="A661" s="10"/>
      <c r="B661" s="10"/>
      <c r="C661" s="10"/>
      <c r="D661" s="58"/>
      <c r="E661" s="58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2.75" customHeight="1">
      <c r="A662" s="10"/>
      <c r="B662" s="10"/>
      <c r="C662" s="10"/>
      <c r="D662" s="58"/>
      <c r="E662" s="58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2.75" customHeight="1">
      <c r="A663" s="10"/>
      <c r="B663" s="10"/>
      <c r="C663" s="10"/>
      <c r="D663" s="58"/>
      <c r="E663" s="58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2.75" customHeight="1">
      <c r="A664" s="10"/>
      <c r="B664" s="10"/>
      <c r="C664" s="10"/>
      <c r="D664" s="58"/>
      <c r="E664" s="58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2.75" customHeight="1">
      <c r="A665" s="10"/>
      <c r="B665" s="10"/>
      <c r="C665" s="10"/>
      <c r="D665" s="58"/>
      <c r="E665" s="58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2.75" customHeight="1">
      <c r="A666" s="10"/>
      <c r="B666" s="10"/>
      <c r="C666" s="10"/>
      <c r="D666" s="58"/>
      <c r="E666" s="58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2.75" customHeight="1">
      <c r="A667" s="10"/>
      <c r="B667" s="10"/>
      <c r="C667" s="10"/>
      <c r="D667" s="58"/>
      <c r="E667" s="58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2.75" customHeight="1">
      <c r="A668" s="10"/>
      <c r="B668" s="10"/>
      <c r="C668" s="10"/>
      <c r="D668" s="58"/>
      <c r="E668" s="58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2.75" customHeight="1">
      <c r="A669" s="10"/>
      <c r="B669" s="10"/>
      <c r="C669" s="10"/>
      <c r="D669" s="58"/>
      <c r="E669" s="58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2.75" customHeight="1">
      <c r="A670" s="10"/>
      <c r="B670" s="10"/>
      <c r="C670" s="10"/>
      <c r="D670" s="58"/>
      <c r="E670" s="58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2.75" customHeight="1">
      <c r="A671" s="10"/>
      <c r="B671" s="10"/>
      <c r="C671" s="10"/>
      <c r="D671" s="58"/>
      <c r="E671" s="58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2.75" customHeight="1">
      <c r="A672" s="10"/>
      <c r="B672" s="10"/>
      <c r="C672" s="10"/>
      <c r="D672" s="58"/>
      <c r="E672" s="58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2.75" customHeight="1">
      <c r="A673" s="10"/>
      <c r="B673" s="10"/>
      <c r="C673" s="10"/>
      <c r="D673" s="58"/>
      <c r="E673" s="58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2.75" customHeight="1">
      <c r="A674" s="10"/>
      <c r="B674" s="10"/>
      <c r="C674" s="10"/>
      <c r="D674" s="58"/>
      <c r="E674" s="58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2.75" customHeight="1">
      <c r="A675" s="10"/>
      <c r="B675" s="10"/>
      <c r="C675" s="10"/>
      <c r="D675" s="58"/>
      <c r="E675" s="58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2.75" customHeight="1">
      <c r="A676" s="10"/>
      <c r="B676" s="10"/>
      <c r="C676" s="10"/>
      <c r="D676" s="58"/>
      <c r="E676" s="58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2.75" customHeight="1">
      <c r="A677" s="10"/>
      <c r="B677" s="10"/>
      <c r="C677" s="10"/>
      <c r="D677" s="58"/>
      <c r="E677" s="58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2.75" customHeight="1">
      <c r="A678" s="10"/>
      <c r="B678" s="10"/>
      <c r="C678" s="10"/>
      <c r="D678" s="58"/>
      <c r="E678" s="58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2.75" customHeight="1">
      <c r="A679" s="10"/>
      <c r="B679" s="10"/>
      <c r="C679" s="10"/>
      <c r="D679" s="58"/>
      <c r="E679" s="58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2.75" customHeight="1">
      <c r="A680" s="10"/>
      <c r="B680" s="10"/>
      <c r="C680" s="10"/>
      <c r="D680" s="58"/>
      <c r="E680" s="58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2.75" customHeight="1">
      <c r="A681" s="10"/>
      <c r="B681" s="10"/>
      <c r="C681" s="10"/>
      <c r="D681" s="58"/>
      <c r="E681" s="58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2.75" customHeight="1">
      <c r="A682" s="10"/>
      <c r="B682" s="10"/>
      <c r="C682" s="10"/>
      <c r="D682" s="58"/>
      <c r="E682" s="58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2.75" customHeight="1">
      <c r="A683" s="10"/>
      <c r="B683" s="10"/>
      <c r="C683" s="10"/>
      <c r="D683" s="58"/>
      <c r="E683" s="58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2.75" customHeight="1">
      <c r="A684" s="10"/>
      <c r="B684" s="10"/>
      <c r="C684" s="10"/>
      <c r="D684" s="58"/>
      <c r="E684" s="58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2.75" customHeight="1">
      <c r="A685" s="10"/>
      <c r="B685" s="10"/>
      <c r="C685" s="10"/>
      <c r="D685" s="58"/>
      <c r="E685" s="58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2.75" customHeight="1">
      <c r="A686" s="10"/>
      <c r="B686" s="10"/>
      <c r="C686" s="10"/>
      <c r="D686" s="58"/>
      <c r="E686" s="58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2.75" customHeight="1">
      <c r="A687" s="10"/>
      <c r="B687" s="10"/>
      <c r="C687" s="10"/>
      <c r="D687" s="58"/>
      <c r="E687" s="58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2.75" customHeight="1">
      <c r="A688" s="10"/>
      <c r="B688" s="10"/>
      <c r="C688" s="10"/>
      <c r="D688" s="58"/>
      <c r="E688" s="58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2.75" customHeight="1">
      <c r="A689" s="10"/>
      <c r="B689" s="10"/>
      <c r="C689" s="10"/>
      <c r="D689" s="58"/>
      <c r="E689" s="58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2.75" customHeight="1">
      <c r="A690" s="10"/>
      <c r="B690" s="10"/>
      <c r="C690" s="10"/>
      <c r="D690" s="58"/>
      <c r="E690" s="58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2.75" customHeight="1">
      <c r="A691" s="10"/>
      <c r="B691" s="10"/>
      <c r="C691" s="10"/>
      <c r="D691" s="58"/>
      <c r="E691" s="58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2.75" customHeight="1">
      <c r="A692" s="10"/>
      <c r="B692" s="10"/>
      <c r="C692" s="10"/>
      <c r="D692" s="58"/>
      <c r="E692" s="58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2.75" customHeight="1">
      <c r="A693" s="10"/>
      <c r="B693" s="10"/>
      <c r="C693" s="10"/>
      <c r="D693" s="58"/>
      <c r="E693" s="58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2.75" customHeight="1">
      <c r="A694" s="10"/>
      <c r="B694" s="10"/>
      <c r="C694" s="10"/>
      <c r="D694" s="58"/>
      <c r="E694" s="58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2.75" customHeight="1">
      <c r="A695" s="10"/>
      <c r="B695" s="10"/>
      <c r="C695" s="10"/>
      <c r="D695" s="58"/>
      <c r="E695" s="58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2.75" customHeight="1">
      <c r="A696" s="10"/>
      <c r="B696" s="10"/>
      <c r="C696" s="10"/>
      <c r="D696" s="58"/>
      <c r="E696" s="58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2.75" customHeight="1">
      <c r="A697" s="10"/>
      <c r="B697" s="10"/>
      <c r="C697" s="10"/>
      <c r="D697" s="58"/>
      <c r="E697" s="58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2.75" customHeight="1">
      <c r="A698" s="10"/>
      <c r="B698" s="10"/>
      <c r="C698" s="10"/>
      <c r="D698" s="58"/>
      <c r="E698" s="58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2.75" customHeight="1">
      <c r="A699" s="10"/>
      <c r="B699" s="10"/>
      <c r="C699" s="10"/>
      <c r="D699" s="58"/>
      <c r="E699" s="58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2.75" customHeight="1">
      <c r="A700" s="10"/>
      <c r="B700" s="10"/>
      <c r="C700" s="10"/>
      <c r="D700" s="58"/>
      <c r="E700" s="58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2.75" customHeight="1">
      <c r="A701" s="10"/>
      <c r="B701" s="10"/>
      <c r="C701" s="10"/>
      <c r="D701" s="58"/>
      <c r="E701" s="58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2.75" customHeight="1">
      <c r="A702" s="10"/>
      <c r="B702" s="10"/>
      <c r="C702" s="10"/>
      <c r="D702" s="58"/>
      <c r="E702" s="58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2.75" customHeight="1">
      <c r="A703" s="10"/>
      <c r="B703" s="10"/>
      <c r="C703" s="10"/>
      <c r="D703" s="58"/>
      <c r="E703" s="58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2.75" customHeight="1">
      <c r="A704" s="10"/>
      <c r="B704" s="10"/>
      <c r="C704" s="10"/>
      <c r="D704" s="58"/>
      <c r="E704" s="58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2.75" customHeight="1">
      <c r="A705" s="10"/>
      <c r="B705" s="10"/>
      <c r="C705" s="10"/>
      <c r="D705" s="58"/>
      <c r="E705" s="58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2.75" customHeight="1">
      <c r="A706" s="10"/>
      <c r="B706" s="10"/>
      <c r="C706" s="10"/>
      <c r="D706" s="58"/>
      <c r="E706" s="58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2.75" customHeight="1">
      <c r="A707" s="10"/>
      <c r="B707" s="10"/>
      <c r="C707" s="10"/>
      <c r="D707" s="58"/>
      <c r="E707" s="58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2.75" customHeight="1">
      <c r="A708" s="10"/>
      <c r="B708" s="10"/>
      <c r="C708" s="10"/>
      <c r="D708" s="58"/>
      <c r="E708" s="58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2.75" customHeight="1">
      <c r="A709" s="10"/>
      <c r="B709" s="10"/>
      <c r="C709" s="10"/>
      <c r="D709" s="58"/>
      <c r="E709" s="58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2.75" customHeight="1">
      <c r="A710" s="10"/>
      <c r="B710" s="10"/>
      <c r="C710" s="10"/>
      <c r="D710" s="58"/>
      <c r="E710" s="58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2.75" customHeight="1">
      <c r="A711" s="10"/>
      <c r="B711" s="10"/>
      <c r="C711" s="10"/>
      <c r="D711" s="58"/>
      <c r="E711" s="58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2.75" customHeight="1">
      <c r="A712" s="10"/>
      <c r="B712" s="10"/>
      <c r="C712" s="10"/>
      <c r="D712" s="58"/>
      <c r="E712" s="58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2.75" customHeight="1">
      <c r="A713" s="10"/>
      <c r="B713" s="10"/>
      <c r="C713" s="10"/>
      <c r="D713" s="58"/>
      <c r="E713" s="58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2.75" customHeight="1">
      <c r="A714" s="10"/>
      <c r="B714" s="10"/>
      <c r="C714" s="10"/>
      <c r="D714" s="58"/>
      <c r="E714" s="58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2.75" customHeight="1">
      <c r="A715" s="10"/>
      <c r="B715" s="10"/>
      <c r="C715" s="10"/>
      <c r="D715" s="58"/>
      <c r="E715" s="58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2.75" customHeight="1">
      <c r="A716" s="10"/>
      <c r="B716" s="10"/>
      <c r="C716" s="10"/>
      <c r="D716" s="58"/>
      <c r="E716" s="58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2.75" customHeight="1">
      <c r="A717" s="10"/>
      <c r="B717" s="10"/>
      <c r="C717" s="10"/>
      <c r="D717" s="58"/>
      <c r="E717" s="58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2.75" customHeight="1">
      <c r="A718" s="10"/>
      <c r="B718" s="10"/>
      <c r="C718" s="10"/>
      <c r="D718" s="58"/>
      <c r="E718" s="58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2.75" customHeight="1">
      <c r="A719" s="10"/>
      <c r="B719" s="10"/>
      <c r="C719" s="10"/>
      <c r="D719" s="58"/>
      <c r="E719" s="58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2.75" customHeight="1">
      <c r="A720" s="10"/>
      <c r="B720" s="10"/>
      <c r="C720" s="10"/>
      <c r="D720" s="58"/>
      <c r="E720" s="58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2.75" customHeight="1">
      <c r="A721" s="10"/>
      <c r="B721" s="10"/>
      <c r="C721" s="10"/>
      <c r="D721" s="58"/>
      <c r="E721" s="58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2.75" customHeight="1">
      <c r="A722" s="10"/>
      <c r="B722" s="10"/>
      <c r="C722" s="10"/>
      <c r="D722" s="58"/>
      <c r="E722" s="58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2.75" customHeight="1">
      <c r="A723" s="10"/>
      <c r="B723" s="10"/>
      <c r="C723" s="10"/>
      <c r="D723" s="58"/>
      <c r="E723" s="58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2.75" customHeight="1">
      <c r="A724" s="10"/>
      <c r="B724" s="10"/>
      <c r="C724" s="10"/>
      <c r="D724" s="58"/>
      <c r="E724" s="58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2.75" customHeight="1">
      <c r="A725" s="10"/>
      <c r="B725" s="10"/>
      <c r="C725" s="10"/>
      <c r="D725" s="58"/>
      <c r="E725" s="58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2.75" customHeight="1">
      <c r="A726" s="10"/>
      <c r="B726" s="10"/>
      <c r="C726" s="10"/>
      <c r="D726" s="58"/>
      <c r="E726" s="58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2.75" customHeight="1">
      <c r="A727" s="10"/>
      <c r="B727" s="10"/>
      <c r="C727" s="10"/>
      <c r="D727" s="58"/>
      <c r="E727" s="58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2.75" customHeight="1">
      <c r="A728" s="10"/>
      <c r="B728" s="10"/>
      <c r="C728" s="10"/>
      <c r="D728" s="58"/>
      <c r="E728" s="58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2.75" customHeight="1">
      <c r="A729" s="10"/>
      <c r="B729" s="10"/>
      <c r="C729" s="10"/>
      <c r="D729" s="58"/>
      <c r="E729" s="58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2.75" customHeight="1">
      <c r="A730" s="10"/>
      <c r="B730" s="10"/>
      <c r="C730" s="10"/>
      <c r="D730" s="58"/>
      <c r="E730" s="58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2.75" customHeight="1">
      <c r="A731" s="10"/>
      <c r="B731" s="10"/>
      <c r="C731" s="10"/>
      <c r="D731" s="58"/>
      <c r="E731" s="58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2.75" customHeight="1">
      <c r="A732" s="10"/>
      <c r="B732" s="10"/>
      <c r="C732" s="10"/>
      <c r="D732" s="58"/>
      <c r="E732" s="58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2.75" customHeight="1">
      <c r="A733" s="10"/>
      <c r="B733" s="10"/>
      <c r="C733" s="10"/>
      <c r="D733" s="58"/>
      <c r="E733" s="58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2.75" customHeight="1">
      <c r="A734" s="10"/>
      <c r="B734" s="10"/>
      <c r="C734" s="10"/>
      <c r="D734" s="58"/>
      <c r="E734" s="58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2.75" customHeight="1">
      <c r="A735" s="10"/>
      <c r="B735" s="10"/>
      <c r="C735" s="10"/>
      <c r="D735" s="58"/>
      <c r="E735" s="58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2.75" customHeight="1">
      <c r="A736" s="10"/>
      <c r="B736" s="10"/>
      <c r="C736" s="10"/>
      <c r="D736" s="58"/>
      <c r="E736" s="58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2.75" customHeight="1">
      <c r="A737" s="10"/>
      <c r="B737" s="10"/>
      <c r="C737" s="10"/>
      <c r="D737" s="58"/>
      <c r="E737" s="58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2.75" customHeight="1">
      <c r="A738" s="10"/>
      <c r="B738" s="10"/>
      <c r="C738" s="10"/>
      <c r="D738" s="58"/>
      <c r="E738" s="58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2.75" customHeight="1">
      <c r="A739" s="10"/>
      <c r="B739" s="10"/>
      <c r="C739" s="10"/>
      <c r="D739" s="58"/>
      <c r="E739" s="58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2.75" customHeight="1">
      <c r="A740" s="10"/>
      <c r="B740" s="10"/>
      <c r="C740" s="10"/>
      <c r="D740" s="58"/>
      <c r="E740" s="58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2.75" customHeight="1">
      <c r="A741" s="10"/>
      <c r="B741" s="10"/>
      <c r="C741" s="10"/>
      <c r="D741" s="58"/>
      <c r="E741" s="58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2.75" customHeight="1">
      <c r="A742" s="10"/>
      <c r="B742" s="10"/>
      <c r="C742" s="10"/>
      <c r="D742" s="58"/>
      <c r="E742" s="58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2.75" customHeight="1">
      <c r="A743" s="10"/>
      <c r="B743" s="10"/>
      <c r="C743" s="10"/>
      <c r="D743" s="58"/>
      <c r="E743" s="58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2.75" customHeight="1">
      <c r="A744" s="10"/>
      <c r="B744" s="10"/>
      <c r="C744" s="10"/>
      <c r="D744" s="58"/>
      <c r="E744" s="58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2.75" customHeight="1">
      <c r="A745" s="10"/>
      <c r="B745" s="10"/>
      <c r="C745" s="10"/>
      <c r="D745" s="58"/>
      <c r="E745" s="58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2.75" customHeight="1">
      <c r="A746" s="10"/>
      <c r="B746" s="10"/>
      <c r="C746" s="10"/>
      <c r="D746" s="58"/>
      <c r="E746" s="58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2.75" customHeight="1">
      <c r="A747" s="10"/>
      <c r="B747" s="10"/>
      <c r="C747" s="10"/>
      <c r="D747" s="58"/>
      <c r="E747" s="58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2.75" customHeight="1">
      <c r="A748" s="10"/>
      <c r="B748" s="10"/>
      <c r="C748" s="10"/>
      <c r="D748" s="58"/>
      <c r="E748" s="58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2.75" customHeight="1">
      <c r="A749" s="10"/>
      <c r="B749" s="10"/>
      <c r="C749" s="10"/>
      <c r="D749" s="58"/>
      <c r="E749" s="58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2.75" customHeight="1">
      <c r="A750" s="10"/>
      <c r="B750" s="10"/>
      <c r="C750" s="10"/>
      <c r="D750" s="58"/>
      <c r="E750" s="58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2.75" customHeight="1">
      <c r="A751" s="10"/>
      <c r="B751" s="10"/>
      <c r="C751" s="10"/>
      <c r="D751" s="58"/>
      <c r="E751" s="58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2.75" customHeight="1">
      <c r="A752" s="10"/>
      <c r="B752" s="10"/>
      <c r="C752" s="10"/>
      <c r="D752" s="58"/>
      <c r="E752" s="58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2.75" customHeight="1">
      <c r="A753" s="10"/>
      <c r="B753" s="10"/>
      <c r="C753" s="10"/>
      <c r="D753" s="58"/>
      <c r="E753" s="58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2.75" customHeight="1">
      <c r="A754" s="10"/>
      <c r="B754" s="10"/>
      <c r="C754" s="10"/>
      <c r="D754" s="58"/>
      <c r="E754" s="58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2.75" customHeight="1">
      <c r="A755" s="10"/>
      <c r="B755" s="10"/>
      <c r="C755" s="10"/>
      <c r="D755" s="58"/>
      <c r="E755" s="58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2.75" customHeight="1">
      <c r="A756" s="10"/>
      <c r="B756" s="10"/>
      <c r="C756" s="10"/>
      <c r="D756" s="58"/>
      <c r="E756" s="58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2.75" customHeight="1">
      <c r="A757" s="10"/>
      <c r="B757" s="10"/>
      <c r="C757" s="10"/>
      <c r="D757" s="58"/>
      <c r="E757" s="58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2.75" customHeight="1">
      <c r="A758" s="10"/>
      <c r="B758" s="10"/>
      <c r="C758" s="10"/>
      <c r="D758" s="58"/>
      <c r="E758" s="58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2.75" customHeight="1">
      <c r="A759" s="10"/>
      <c r="B759" s="10"/>
      <c r="C759" s="10"/>
      <c r="D759" s="58"/>
      <c r="E759" s="58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2.75" customHeight="1">
      <c r="A760" s="10"/>
      <c r="B760" s="10"/>
      <c r="C760" s="10"/>
      <c r="D760" s="58"/>
      <c r="E760" s="58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2.75" customHeight="1">
      <c r="A761" s="10"/>
      <c r="B761" s="10"/>
      <c r="C761" s="10"/>
      <c r="D761" s="58"/>
      <c r="E761" s="58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2.75" customHeight="1">
      <c r="A762" s="10"/>
      <c r="B762" s="10"/>
      <c r="C762" s="10"/>
      <c r="D762" s="58"/>
      <c r="E762" s="58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2.75" customHeight="1">
      <c r="A763" s="10"/>
      <c r="B763" s="10"/>
      <c r="C763" s="10"/>
      <c r="D763" s="58"/>
      <c r="E763" s="58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2.75" customHeight="1">
      <c r="A764" s="10"/>
      <c r="B764" s="10"/>
      <c r="C764" s="10"/>
      <c r="D764" s="58"/>
      <c r="E764" s="58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2.75" customHeight="1">
      <c r="A765" s="10"/>
      <c r="B765" s="10"/>
      <c r="C765" s="10"/>
      <c r="D765" s="58"/>
      <c r="E765" s="58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2.75" customHeight="1">
      <c r="A766" s="10"/>
      <c r="B766" s="10"/>
      <c r="C766" s="10"/>
      <c r="D766" s="58"/>
      <c r="E766" s="58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2.75" customHeight="1">
      <c r="A767" s="10"/>
      <c r="B767" s="10"/>
      <c r="C767" s="10"/>
      <c r="D767" s="58"/>
      <c r="E767" s="58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2.75" customHeight="1">
      <c r="A768" s="10"/>
      <c r="B768" s="10"/>
      <c r="C768" s="10"/>
      <c r="D768" s="58"/>
      <c r="E768" s="58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2.75" customHeight="1">
      <c r="A769" s="10"/>
      <c r="B769" s="10"/>
      <c r="C769" s="10"/>
      <c r="D769" s="58"/>
      <c r="E769" s="58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2.75" customHeight="1">
      <c r="A770" s="10"/>
      <c r="B770" s="10"/>
      <c r="C770" s="10"/>
      <c r="D770" s="58"/>
      <c r="E770" s="58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2.75" customHeight="1">
      <c r="A771" s="10"/>
      <c r="B771" s="10"/>
      <c r="C771" s="10"/>
      <c r="D771" s="58"/>
      <c r="E771" s="58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2.75" customHeight="1">
      <c r="A772" s="10"/>
      <c r="B772" s="10"/>
      <c r="C772" s="10"/>
      <c r="D772" s="58"/>
      <c r="E772" s="58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2.75" customHeight="1">
      <c r="A773" s="10"/>
      <c r="B773" s="10"/>
      <c r="C773" s="10"/>
      <c r="D773" s="58"/>
      <c r="E773" s="58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2.75" customHeight="1">
      <c r="A774" s="10"/>
      <c r="B774" s="10"/>
      <c r="C774" s="10"/>
      <c r="D774" s="58"/>
      <c r="E774" s="58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2.75" customHeight="1">
      <c r="A775" s="10"/>
      <c r="B775" s="10"/>
      <c r="C775" s="10"/>
      <c r="D775" s="58"/>
      <c r="E775" s="58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2.75" customHeight="1">
      <c r="A776" s="10"/>
      <c r="B776" s="10"/>
      <c r="C776" s="10"/>
      <c r="D776" s="58"/>
      <c r="E776" s="58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2.75" customHeight="1">
      <c r="A777" s="10"/>
      <c r="B777" s="10"/>
      <c r="C777" s="10"/>
      <c r="D777" s="58"/>
      <c r="E777" s="58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2.75" customHeight="1">
      <c r="A778" s="10"/>
      <c r="B778" s="10"/>
      <c r="C778" s="10"/>
      <c r="D778" s="58"/>
      <c r="E778" s="58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2.75" customHeight="1">
      <c r="A779" s="10"/>
      <c r="B779" s="10"/>
      <c r="C779" s="10"/>
      <c r="D779" s="58"/>
      <c r="E779" s="58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2.75" customHeight="1">
      <c r="A780" s="10"/>
      <c r="B780" s="10"/>
      <c r="C780" s="10"/>
      <c r="D780" s="58"/>
      <c r="E780" s="58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2.75" customHeight="1">
      <c r="A781" s="10"/>
      <c r="B781" s="10"/>
      <c r="C781" s="10"/>
      <c r="D781" s="58"/>
      <c r="E781" s="58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2.75" customHeight="1">
      <c r="A782" s="10"/>
      <c r="B782" s="10"/>
      <c r="C782" s="10"/>
      <c r="D782" s="58"/>
      <c r="E782" s="58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2.75" customHeight="1">
      <c r="A783" s="10"/>
      <c r="B783" s="10"/>
      <c r="C783" s="10"/>
      <c r="D783" s="58"/>
      <c r="E783" s="58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2.75" customHeight="1">
      <c r="A784" s="10"/>
      <c r="B784" s="10"/>
      <c r="C784" s="10"/>
      <c r="D784" s="58"/>
      <c r="E784" s="58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2.75" customHeight="1">
      <c r="A785" s="10"/>
      <c r="B785" s="10"/>
      <c r="C785" s="10"/>
      <c r="D785" s="58"/>
      <c r="E785" s="58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2.75" customHeight="1">
      <c r="A786" s="10"/>
      <c r="B786" s="10"/>
      <c r="C786" s="10"/>
      <c r="D786" s="58"/>
      <c r="E786" s="58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2.75" customHeight="1">
      <c r="A787" s="10"/>
      <c r="B787" s="10"/>
      <c r="C787" s="10"/>
      <c r="D787" s="58"/>
      <c r="E787" s="58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2.75" customHeight="1">
      <c r="A788" s="10"/>
      <c r="B788" s="10"/>
      <c r="C788" s="10"/>
      <c r="D788" s="58"/>
      <c r="E788" s="58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2.75" customHeight="1">
      <c r="A789" s="10"/>
      <c r="B789" s="10"/>
      <c r="C789" s="10"/>
      <c r="D789" s="58"/>
      <c r="E789" s="58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2.75" customHeight="1">
      <c r="A790" s="10"/>
      <c r="B790" s="10"/>
      <c r="C790" s="10"/>
      <c r="D790" s="58"/>
      <c r="E790" s="58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2.75" customHeight="1">
      <c r="A791" s="10"/>
      <c r="B791" s="10"/>
      <c r="C791" s="10"/>
      <c r="D791" s="58"/>
      <c r="E791" s="58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2.75" customHeight="1">
      <c r="A792" s="10"/>
      <c r="B792" s="10"/>
      <c r="C792" s="10"/>
      <c r="D792" s="58"/>
      <c r="E792" s="58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2.75" customHeight="1">
      <c r="A793" s="10"/>
      <c r="B793" s="10"/>
      <c r="C793" s="10"/>
      <c r="D793" s="58"/>
      <c r="E793" s="58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2.75" customHeight="1">
      <c r="A794" s="10"/>
      <c r="B794" s="10"/>
      <c r="C794" s="10"/>
      <c r="D794" s="58"/>
      <c r="E794" s="58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2.75" customHeight="1">
      <c r="A795" s="10"/>
      <c r="B795" s="10"/>
      <c r="C795" s="10"/>
      <c r="D795" s="58"/>
      <c r="E795" s="58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2.75" customHeight="1">
      <c r="A796" s="10"/>
      <c r="B796" s="10"/>
      <c r="C796" s="10"/>
      <c r="D796" s="58"/>
      <c r="E796" s="58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2.75" customHeight="1">
      <c r="A797" s="10"/>
      <c r="B797" s="10"/>
      <c r="C797" s="10"/>
      <c r="D797" s="58"/>
      <c r="E797" s="58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2.75" customHeight="1">
      <c r="A798" s="10"/>
      <c r="B798" s="10"/>
      <c r="C798" s="10"/>
      <c r="D798" s="58"/>
      <c r="E798" s="58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2.75" customHeight="1">
      <c r="A799" s="10"/>
      <c r="B799" s="10"/>
      <c r="C799" s="10"/>
      <c r="D799" s="58"/>
      <c r="E799" s="58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2.75" customHeight="1">
      <c r="A800" s="10"/>
      <c r="B800" s="10"/>
      <c r="C800" s="10"/>
      <c r="D800" s="58"/>
      <c r="E800" s="58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2.75" customHeight="1">
      <c r="A801" s="10"/>
      <c r="B801" s="10"/>
      <c r="C801" s="10"/>
      <c r="D801" s="58"/>
      <c r="E801" s="58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2.75" customHeight="1">
      <c r="A802" s="10"/>
      <c r="B802" s="10"/>
      <c r="C802" s="10"/>
      <c r="D802" s="58"/>
      <c r="E802" s="58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2.75" customHeight="1">
      <c r="A803" s="10"/>
      <c r="B803" s="10"/>
      <c r="C803" s="10"/>
      <c r="D803" s="58"/>
      <c r="E803" s="58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2.75" customHeight="1">
      <c r="A804" s="10"/>
      <c r="B804" s="10"/>
      <c r="C804" s="10"/>
      <c r="D804" s="58"/>
      <c r="E804" s="58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2.75" customHeight="1">
      <c r="A805" s="10"/>
      <c r="B805" s="10"/>
      <c r="C805" s="10"/>
      <c r="D805" s="58"/>
      <c r="E805" s="58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2.75" customHeight="1">
      <c r="A806" s="10"/>
      <c r="B806" s="10"/>
      <c r="C806" s="10"/>
      <c r="D806" s="58"/>
      <c r="E806" s="58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2.75" customHeight="1">
      <c r="A807" s="10"/>
      <c r="B807" s="10"/>
      <c r="C807" s="10"/>
      <c r="D807" s="58"/>
      <c r="E807" s="58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2.75" customHeight="1">
      <c r="A808" s="10"/>
      <c r="B808" s="10"/>
      <c r="C808" s="10"/>
      <c r="D808" s="58"/>
      <c r="E808" s="58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2.75" customHeight="1">
      <c r="A809" s="10"/>
      <c r="B809" s="10"/>
      <c r="C809" s="10"/>
      <c r="D809" s="58"/>
      <c r="E809" s="58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2.75" customHeight="1">
      <c r="A810" s="10"/>
      <c r="B810" s="10"/>
      <c r="C810" s="10"/>
      <c r="D810" s="58"/>
      <c r="E810" s="58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2.75" customHeight="1">
      <c r="A811" s="10"/>
      <c r="B811" s="10"/>
      <c r="C811" s="10"/>
      <c r="D811" s="58"/>
      <c r="E811" s="58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2.75" customHeight="1">
      <c r="A812" s="10"/>
      <c r="B812" s="10"/>
      <c r="C812" s="10"/>
      <c r="D812" s="58"/>
      <c r="E812" s="58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2.75" customHeight="1">
      <c r="A813" s="10"/>
      <c r="B813" s="10"/>
      <c r="C813" s="10"/>
      <c r="D813" s="58"/>
      <c r="E813" s="58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2.75" customHeight="1">
      <c r="A814" s="10"/>
      <c r="B814" s="10"/>
      <c r="C814" s="10"/>
      <c r="D814" s="58"/>
      <c r="E814" s="58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2.75" customHeight="1">
      <c r="A815" s="10"/>
      <c r="B815" s="10"/>
      <c r="C815" s="10"/>
      <c r="D815" s="58"/>
      <c r="E815" s="58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2.75" customHeight="1">
      <c r="A816" s="10"/>
      <c r="B816" s="10"/>
      <c r="C816" s="10"/>
      <c r="D816" s="58"/>
      <c r="E816" s="58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2.75" customHeight="1">
      <c r="A817" s="10"/>
      <c r="B817" s="10"/>
      <c r="C817" s="10"/>
      <c r="D817" s="58"/>
      <c r="E817" s="58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2.75" customHeight="1">
      <c r="A818" s="10"/>
      <c r="B818" s="10"/>
      <c r="C818" s="10"/>
      <c r="D818" s="58"/>
      <c r="E818" s="58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2.75" customHeight="1">
      <c r="A819" s="10"/>
      <c r="B819" s="10"/>
      <c r="C819" s="10"/>
      <c r="D819" s="58"/>
      <c r="E819" s="58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2.75" customHeight="1">
      <c r="A820" s="10"/>
      <c r="B820" s="10"/>
      <c r="C820" s="10"/>
      <c r="D820" s="58"/>
      <c r="E820" s="58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2.75" customHeight="1">
      <c r="A821" s="10"/>
      <c r="B821" s="10"/>
      <c r="C821" s="10"/>
      <c r="D821" s="58"/>
      <c r="E821" s="58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2.75" customHeight="1">
      <c r="A822" s="10"/>
      <c r="B822" s="10"/>
      <c r="C822" s="10"/>
      <c r="D822" s="58"/>
      <c r="E822" s="58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2.75" customHeight="1">
      <c r="A823" s="10"/>
      <c r="B823" s="10"/>
      <c r="C823" s="10"/>
      <c r="D823" s="58"/>
      <c r="E823" s="58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2.75" customHeight="1">
      <c r="A824" s="10"/>
      <c r="B824" s="10"/>
      <c r="C824" s="10"/>
      <c r="D824" s="58"/>
      <c r="E824" s="58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2.75" customHeight="1">
      <c r="A825" s="10"/>
      <c r="B825" s="10"/>
      <c r="C825" s="10"/>
      <c r="D825" s="58"/>
      <c r="E825" s="58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2.75" customHeight="1">
      <c r="A826" s="10"/>
      <c r="B826" s="10"/>
      <c r="C826" s="10"/>
      <c r="D826" s="58"/>
      <c r="E826" s="58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2.75" customHeight="1">
      <c r="A827" s="10"/>
      <c r="B827" s="10"/>
      <c r="C827" s="10"/>
      <c r="D827" s="58"/>
      <c r="E827" s="58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2.75" customHeight="1">
      <c r="A828" s="10"/>
      <c r="B828" s="10"/>
      <c r="C828" s="10"/>
      <c r="D828" s="58"/>
      <c r="E828" s="58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2.75" customHeight="1">
      <c r="A829" s="10"/>
      <c r="B829" s="10"/>
      <c r="C829" s="10"/>
      <c r="D829" s="58"/>
      <c r="E829" s="58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2.75" customHeight="1">
      <c r="A830" s="10"/>
      <c r="B830" s="10"/>
      <c r="C830" s="10"/>
      <c r="D830" s="58"/>
      <c r="E830" s="58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2.75" customHeight="1">
      <c r="A831" s="10"/>
      <c r="B831" s="10"/>
      <c r="C831" s="10"/>
      <c r="D831" s="58"/>
      <c r="E831" s="58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2.75" customHeight="1">
      <c r="A832" s="10"/>
      <c r="B832" s="10"/>
      <c r="C832" s="10"/>
      <c r="D832" s="58"/>
      <c r="E832" s="58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2.75" customHeight="1">
      <c r="A833" s="10"/>
      <c r="B833" s="10"/>
      <c r="C833" s="10"/>
      <c r="D833" s="58"/>
      <c r="E833" s="58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2.75" customHeight="1">
      <c r="A834" s="10"/>
      <c r="B834" s="10"/>
      <c r="C834" s="10"/>
      <c r="D834" s="58"/>
      <c r="E834" s="58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2.75" customHeight="1">
      <c r="A835" s="10"/>
      <c r="B835" s="10"/>
      <c r="C835" s="10"/>
      <c r="D835" s="58"/>
      <c r="E835" s="58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2.75" customHeight="1">
      <c r="A836" s="10"/>
      <c r="B836" s="10"/>
      <c r="C836" s="10"/>
      <c r="D836" s="58"/>
      <c r="E836" s="58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2.75" customHeight="1">
      <c r="A837" s="10"/>
      <c r="B837" s="10"/>
      <c r="C837" s="10"/>
      <c r="D837" s="58"/>
      <c r="E837" s="58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2.75" customHeight="1">
      <c r="A838" s="10"/>
      <c r="B838" s="10"/>
      <c r="C838" s="10"/>
      <c r="D838" s="58"/>
      <c r="E838" s="58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2.75" customHeight="1">
      <c r="A839" s="10"/>
      <c r="B839" s="10"/>
      <c r="C839" s="10"/>
      <c r="D839" s="58"/>
      <c r="E839" s="58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2.75" customHeight="1">
      <c r="A840" s="10"/>
      <c r="B840" s="10"/>
      <c r="C840" s="10"/>
      <c r="D840" s="58"/>
      <c r="E840" s="58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2.75" customHeight="1">
      <c r="A841" s="10"/>
      <c r="B841" s="10"/>
      <c r="C841" s="10"/>
      <c r="D841" s="58"/>
      <c r="E841" s="58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2.75" customHeight="1">
      <c r="A842" s="10"/>
      <c r="B842" s="10"/>
      <c r="C842" s="10"/>
      <c r="D842" s="58"/>
      <c r="E842" s="58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2.75" customHeight="1">
      <c r="A843" s="10"/>
      <c r="B843" s="10"/>
      <c r="C843" s="10"/>
      <c r="D843" s="58"/>
      <c r="E843" s="58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2.75" customHeight="1">
      <c r="A844" s="10"/>
      <c r="B844" s="10"/>
      <c r="C844" s="10"/>
      <c r="D844" s="58"/>
      <c r="E844" s="58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2.75" customHeight="1">
      <c r="A845" s="10"/>
      <c r="B845" s="10"/>
      <c r="C845" s="10"/>
      <c r="D845" s="58"/>
      <c r="E845" s="58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2.75" customHeight="1">
      <c r="A846" s="10"/>
      <c r="B846" s="10"/>
      <c r="C846" s="10"/>
      <c r="D846" s="58"/>
      <c r="E846" s="58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2.75" customHeight="1">
      <c r="A847" s="10"/>
      <c r="B847" s="10"/>
      <c r="C847" s="10"/>
      <c r="D847" s="58"/>
      <c r="E847" s="58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2.75" customHeight="1">
      <c r="A848" s="10"/>
      <c r="B848" s="10"/>
      <c r="C848" s="10"/>
      <c r="D848" s="58"/>
      <c r="E848" s="58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2.75" customHeight="1">
      <c r="A849" s="10"/>
      <c r="B849" s="10"/>
      <c r="C849" s="10"/>
      <c r="D849" s="58"/>
      <c r="E849" s="58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2.75" customHeight="1">
      <c r="A850" s="10"/>
      <c r="B850" s="10"/>
      <c r="C850" s="10"/>
      <c r="D850" s="58"/>
      <c r="E850" s="58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2.75" customHeight="1">
      <c r="A851" s="10"/>
      <c r="B851" s="10"/>
      <c r="C851" s="10"/>
      <c r="D851" s="58"/>
      <c r="E851" s="58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2.75" customHeight="1">
      <c r="A852" s="10"/>
      <c r="B852" s="10"/>
      <c r="C852" s="10"/>
      <c r="D852" s="58"/>
      <c r="E852" s="58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2.75" customHeight="1">
      <c r="A853" s="10"/>
      <c r="B853" s="10"/>
      <c r="C853" s="10"/>
      <c r="D853" s="58"/>
      <c r="E853" s="58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2.75" customHeight="1">
      <c r="A854" s="10"/>
      <c r="B854" s="10"/>
      <c r="C854" s="10"/>
      <c r="D854" s="58"/>
      <c r="E854" s="58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2.75" customHeight="1">
      <c r="A855" s="10"/>
      <c r="B855" s="10"/>
      <c r="C855" s="10"/>
      <c r="D855" s="58"/>
      <c r="E855" s="58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2.75" customHeight="1">
      <c r="A856" s="10"/>
      <c r="B856" s="10"/>
      <c r="C856" s="10"/>
      <c r="D856" s="58"/>
      <c r="E856" s="58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2.75" customHeight="1">
      <c r="A857" s="10"/>
      <c r="B857" s="10"/>
      <c r="C857" s="10"/>
      <c r="D857" s="58"/>
      <c r="E857" s="58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2.75" customHeight="1">
      <c r="A858" s="10"/>
      <c r="B858" s="10"/>
      <c r="C858" s="10"/>
      <c r="D858" s="58"/>
      <c r="E858" s="58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2.75" customHeight="1">
      <c r="A859" s="10"/>
      <c r="B859" s="10"/>
      <c r="C859" s="10"/>
      <c r="D859" s="58"/>
      <c r="E859" s="58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2.75" customHeight="1">
      <c r="A860" s="10"/>
      <c r="B860" s="10"/>
      <c r="C860" s="10"/>
      <c r="D860" s="58"/>
      <c r="E860" s="58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2.75" customHeight="1">
      <c r="A861" s="10"/>
      <c r="B861" s="10"/>
      <c r="C861" s="10"/>
      <c r="D861" s="58"/>
      <c r="E861" s="58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2.75" customHeight="1">
      <c r="A862" s="10"/>
      <c r="B862" s="10"/>
      <c r="C862" s="10"/>
      <c r="D862" s="58"/>
      <c r="E862" s="58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2.75" customHeight="1">
      <c r="A863" s="10"/>
      <c r="B863" s="10"/>
      <c r="C863" s="10"/>
      <c r="D863" s="58"/>
      <c r="E863" s="58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2.75" customHeight="1">
      <c r="A864" s="10"/>
      <c r="B864" s="10"/>
      <c r="C864" s="10"/>
      <c r="D864" s="58"/>
      <c r="E864" s="58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2.75" customHeight="1">
      <c r="A865" s="10"/>
      <c r="B865" s="10"/>
      <c r="C865" s="10"/>
      <c r="D865" s="58"/>
      <c r="E865" s="58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2.75" customHeight="1">
      <c r="A866" s="10"/>
      <c r="B866" s="10"/>
      <c r="C866" s="10"/>
      <c r="D866" s="58"/>
      <c r="E866" s="58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2.75" customHeight="1">
      <c r="A867" s="10"/>
      <c r="B867" s="10"/>
      <c r="C867" s="10"/>
      <c r="D867" s="58"/>
      <c r="E867" s="58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2.75" customHeight="1">
      <c r="A868" s="10"/>
      <c r="B868" s="10"/>
      <c r="C868" s="10"/>
      <c r="D868" s="58"/>
      <c r="E868" s="58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2.75" customHeight="1">
      <c r="A869" s="10"/>
      <c r="B869" s="10"/>
      <c r="C869" s="10"/>
      <c r="D869" s="58"/>
      <c r="E869" s="58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2.75" customHeight="1">
      <c r="A870" s="10"/>
      <c r="B870" s="10"/>
      <c r="C870" s="10"/>
      <c r="D870" s="58"/>
      <c r="E870" s="58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2.75" customHeight="1">
      <c r="A871" s="10"/>
      <c r="B871" s="10"/>
      <c r="C871" s="10"/>
      <c r="D871" s="58"/>
      <c r="E871" s="58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2.75" customHeight="1">
      <c r="A872" s="10"/>
      <c r="B872" s="10"/>
      <c r="C872" s="10"/>
      <c r="D872" s="58"/>
      <c r="E872" s="58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2.75" customHeight="1">
      <c r="A873" s="10"/>
      <c r="B873" s="10"/>
      <c r="C873" s="10"/>
      <c r="D873" s="58"/>
      <c r="E873" s="58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2.75" customHeight="1">
      <c r="A874" s="10"/>
      <c r="B874" s="10"/>
      <c r="C874" s="10"/>
      <c r="D874" s="58"/>
      <c r="E874" s="58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2.75" customHeight="1">
      <c r="A875" s="10"/>
      <c r="B875" s="10"/>
      <c r="C875" s="10"/>
      <c r="D875" s="58"/>
      <c r="E875" s="58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2.75" customHeight="1">
      <c r="A876" s="10"/>
      <c r="B876" s="10"/>
      <c r="C876" s="10"/>
      <c r="D876" s="58"/>
      <c r="E876" s="58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2.75" customHeight="1">
      <c r="A877" s="10"/>
      <c r="B877" s="10"/>
      <c r="C877" s="10"/>
      <c r="D877" s="58"/>
      <c r="E877" s="58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2.75" customHeight="1">
      <c r="A878" s="10"/>
      <c r="B878" s="10"/>
      <c r="C878" s="10"/>
      <c r="D878" s="58"/>
      <c r="E878" s="58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2.75" customHeight="1">
      <c r="A879" s="10"/>
      <c r="B879" s="10"/>
      <c r="C879" s="10"/>
      <c r="D879" s="58"/>
      <c r="E879" s="58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2.75" customHeight="1">
      <c r="A880" s="10"/>
      <c r="B880" s="10"/>
      <c r="C880" s="10"/>
      <c r="D880" s="58"/>
      <c r="E880" s="58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2.75" customHeight="1">
      <c r="A881" s="10"/>
      <c r="B881" s="10"/>
      <c r="C881" s="10"/>
      <c r="D881" s="58"/>
      <c r="E881" s="58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2.75" customHeight="1">
      <c r="A882" s="10"/>
      <c r="B882" s="10"/>
      <c r="C882" s="10"/>
      <c r="D882" s="58"/>
      <c r="E882" s="58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2.75" customHeight="1">
      <c r="A883" s="10"/>
      <c r="B883" s="10"/>
      <c r="C883" s="10"/>
      <c r="D883" s="58"/>
      <c r="E883" s="58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2.75" customHeight="1">
      <c r="A884" s="10"/>
      <c r="B884" s="10"/>
      <c r="C884" s="10"/>
      <c r="D884" s="58"/>
      <c r="E884" s="58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2.75" customHeight="1">
      <c r="A885" s="10"/>
      <c r="B885" s="10"/>
      <c r="C885" s="10"/>
      <c r="D885" s="58"/>
      <c r="E885" s="58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2.75" customHeight="1">
      <c r="A886" s="10"/>
      <c r="B886" s="10"/>
      <c r="C886" s="10"/>
      <c r="D886" s="58"/>
      <c r="E886" s="58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2.75" customHeight="1">
      <c r="A887" s="10"/>
      <c r="B887" s="10"/>
      <c r="C887" s="10"/>
      <c r="D887" s="58"/>
      <c r="E887" s="58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2.75" customHeight="1">
      <c r="A888" s="10"/>
      <c r="B888" s="10"/>
      <c r="C888" s="10"/>
      <c r="D888" s="58"/>
      <c r="E888" s="58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2.75" customHeight="1">
      <c r="A889" s="10"/>
      <c r="B889" s="10"/>
      <c r="C889" s="10"/>
      <c r="D889" s="58"/>
      <c r="E889" s="58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2.75" customHeight="1">
      <c r="A890" s="10"/>
      <c r="B890" s="10"/>
      <c r="C890" s="10"/>
      <c r="D890" s="58"/>
      <c r="E890" s="58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2.75" customHeight="1">
      <c r="A891" s="10"/>
      <c r="B891" s="10"/>
      <c r="C891" s="10"/>
      <c r="D891" s="58"/>
      <c r="E891" s="58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2.75" customHeight="1">
      <c r="A892" s="10"/>
      <c r="B892" s="10"/>
      <c r="C892" s="10"/>
      <c r="D892" s="58"/>
      <c r="E892" s="58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2.75" customHeight="1">
      <c r="A893" s="10"/>
      <c r="B893" s="10"/>
      <c r="C893" s="10"/>
      <c r="D893" s="58"/>
      <c r="E893" s="58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2.75" customHeight="1">
      <c r="A894" s="10"/>
      <c r="B894" s="10"/>
      <c r="C894" s="10"/>
      <c r="D894" s="58"/>
      <c r="E894" s="58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2.75" customHeight="1">
      <c r="A895" s="10"/>
      <c r="B895" s="10"/>
      <c r="C895" s="10"/>
      <c r="D895" s="58"/>
      <c r="E895" s="58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2.75" customHeight="1">
      <c r="A896" s="10"/>
      <c r="B896" s="10"/>
      <c r="C896" s="10"/>
      <c r="D896" s="58"/>
      <c r="E896" s="58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2.75" customHeight="1">
      <c r="A897" s="10"/>
      <c r="B897" s="10"/>
      <c r="C897" s="10"/>
      <c r="D897" s="58"/>
      <c r="E897" s="58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2.75" customHeight="1">
      <c r="A898" s="10"/>
      <c r="B898" s="10"/>
      <c r="C898" s="10"/>
      <c r="D898" s="58"/>
      <c r="E898" s="58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2.75" customHeight="1">
      <c r="A899" s="10"/>
      <c r="B899" s="10"/>
      <c r="C899" s="10"/>
      <c r="D899" s="58"/>
      <c r="E899" s="58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2.75" customHeight="1">
      <c r="A900" s="10"/>
      <c r="B900" s="10"/>
      <c r="C900" s="10"/>
      <c r="D900" s="58"/>
      <c r="E900" s="58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2.75" customHeight="1">
      <c r="A901" s="10"/>
      <c r="B901" s="10"/>
      <c r="C901" s="10"/>
      <c r="D901" s="58"/>
      <c r="E901" s="58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2.75" customHeight="1">
      <c r="A902" s="10"/>
      <c r="B902" s="10"/>
      <c r="C902" s="10"/>
      <c r="D902" s="58"/>
      <c r="E902" s="58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2.75" customHeight="1">
      <c r="A903" s="10"/>
      <c r="B903" s="10"/>
      <c r="C903" s="10"/>
      <c r="D903" s="58"/>
      <c r="E903" s="58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2.75" customHeight="1">
      <c r="A904" s="10"/>
      <c r="B904" s="10"/>
      <c r="C904" s="10"/>
      <c r="D904" s="58"/>
      <c r="E904" s="58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2.75" customHeight="1">
      <c r="A905" s="10"/>
      <c r="B905" s="10"/>
      <c r="C905" s="10"/>
      <c r="D905" s="58"/>
      <c r="E905" s="58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2.75" customHeight="1">
      <c r="A906" s="10"/>
      <c r="B906" s="10"/>
      <c r="C906" s="10"/>
      <c r="D906" s="58"/>
      <c r="E906" s="58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2.75" customHeight="1">
      <c r="A907" s="10"/>
      <c r="B907" s="10"/>
      <c r="C907" s="10"/>
      <c r="D907" s="58"/>
      <c r="E907" s="58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2.75" customHeight="1">
      <c r="A908" s="10"/>
      <c r="B908" s="10"/>
      <c r="C908" s="10"/>
      <c r="D908" s="58"/>
      <c r="E908" s="58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2.75" customHeight="1">
      <c r="A909" s="10"/>
      <c r="B909" s="10"/>
      <c r="C909" s="10"/>
      <c r="D909" s="58"/>
      <c r="E909" s="58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2.75" customHeight="1">
      <c r="A910" s="10"/>
      <c r="B910" s="10"/>
      <c r="C910" s="10"/>
      <c r="D910" s="58"/>
      <c r="E910" s="58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2.75" customHeight="1">
      <c r="A911" s="10"/>
      <c r="B911" s="10"/>
      <c r="C911" s="10"/>
      <c r="D911" s="58"/>
      <c r="E911" s="58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2.75" customHeight="1">
      <c r="A912" s="10"/>
      <c r="B912" s="10"/>
      <c r="C912" s="10"/>
      <c r="D912" s="58"/>
      <c r="E912" s="58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2.75" customHeight="1">
      <c r="A913" s="10"/>
      <c r="B913" s="10"/>
      <c r="C913" s="10"/>
      <c r="D913" s="58"/>
      <c r="E913" s="58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2.75" customHeight="1">
      <c r="A914" s="10"/>
      <c r="B914" s="10"/>
      <c r="C914" s="10"/>
      <c r="D914" s="58"/>
      <c r="E914" s="58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2.75" customHeight="1">
      <c r="A915" s="10"/>
      <c r="B915" s="10"/>
      <c r="C915" s="10"/>
      <c r="D915" s="58"/>
      <c r="E915" s="58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2.75" customHeight="1">
      <c r="A916" s="10"/>
      <c r="B916" s="10"/>
      <c r="C916" s="10"/>
      <c r="D916" s="58"/>
      <c r="E916" s="58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2.75" customHeight="1">
      <c r="A917" s="10"/>
      <c r="B917" s="10"/>
      <c r="C917" s="10"/>
      <c r="D917" s="58"/>
      <c r="E917" s="58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2.75" customHeight="1">
      <c r="A918" s="10"/>
      <c r="B918" s="10"/>
      <c r="C918" s="10"/>
      <c r="D918" s="58"/>
      <c r="E918" s="58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2.75" customHeight="1">
      <c r="A919" s="10"/>
      <c r="B919" s="10"/>
      <c r="C919" s="10"/>
      <c r="D919" s="58"/>
      <c r="E919" s="58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2.75" customHeight="1">
      <c r="A920" s="10"/>
      <c r="B920" s="10"/>
      <c r="C920" s="10"/>
      <c r="D920" s="58"/>
      <c r="E920" s="58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2.75" customHeight="1">
      <c r="A921" s="10"/>
      <c r="B921" s="10"/>
      <c r="C921" s="10"/>
      <c r="D921" s="58"/>
      <c r="E921" s="58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2.75" customHeight="1">
      <c r="A922" s="10"/>
      <c r="B922" s="10"/>
      <c r="C922" s="10"/>
      <c r="D922" s="58"/>
      <c r="E922" s="58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2.75" customHeight="1">
      <c r="A923" s="10"/>
      <c r="B923" s="10"/>
      <c r="C923" s="10"/>
      <c r="D923" s="58"/>
      <c r="E923" s="58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2.75" customHeight="1">
      <c r="A924" s="10"/>
      <c r="B924" s="10"/>
      <c r="C924" s="10"/>
      <c r="D924" s="58"/>
      <c r="E924" s="58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2.75" customHeight="1">
      <c r="A925" s="10"/>
      <c r="B925" s="10"/>
      <c r="C925" s="10"/>
      <c r="D925" s="58"/>
      <c r="E925" s="58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2.75" customHeight="1">
      <c r="A926" s="10"/>
      <c r="B926" s="10"/>
      <c r="C926" s="10"/>
      <c r="D926" s="58"/>
      <c r="E926" s="58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2.75" customHeight="1">
      <c r="A927" s="10"/>
      <c r="B927" s="10"/>
      <c r="C927" s="10"/>
      <c r="D927" s="58"/>
      <c r="E927" s="58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2.75" customHeight="1">
      <c r="A928" s="10"/>
      <c r="B928" s="10"/>
      <c r="C928" s="10"/>
      <c r="D928" s="58"/>
      <c r="E928" s="58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2.75" customHeight="1">
      <c r="A929" s="10"/>
      <c r="B929" s="10"/>
      <c r="C929" s="10"/>
      <c r="D929" s="58"/>
      <c r="E929" s="58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2.75" customHeight="1">
      <c r="A930" s="10"/>
      <c r="B930" s="10"/>
      <c r="C930" s="10"/>
      <c r="D930" s="58"/>
      <c r="E930" s="58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2.75" customHeight="1">
      <c r="A931" s="10"/>
      <c r="B931" s="10"/>
      <c r="C931" s="10"/>
      <c r="D931" s="58"/>
      <c r="E931" s="58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2.75" customHeight="1">
      <c r="A932" s="10"/>
      <c r="B932" s="10"/>
      <c r="C932" s="10"/>
      <c r="D932" s="58"/>
      <c r="E932" s="58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2.75" customHeight="1">
      <c r="A933" s="10"/>
      <c r="B933" s="10"/>
      <c r="C933" s="10"/>
      <c r="D933" s="58"/>
      <c r="E933" s="58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2.75" customHeight="1">
      <c r="A934" s="10"/>
      <c r="B934" s="10"/>
      <c r="C934" s="10"/>
      <c r="D934" s="58"/>
      <c r="E934" s="58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2.75" customHeight="1">
      <c r="A935" s="10"/>
      <c r="B935" s="10"/>
      <c r="C935" s="10"/>
      <c r="D935" s="58"/>
      <c r="E935" s="58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2.75" customHeight="1">
      <c r="A936" s="10"/>
      <c r="B936" s="10"/>
      <c r="C936" s="10"/>
      <c r="D936" s="58"/>
      <c r="E936" s="58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2.75" customHeight="1">
      <c r="A937" s="10"/>
      <c r="B937" s="10"/>
      <c r="C937" s="10"/>
      <c r="D937" s="58"/>
      <c r="E937" s="58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2.75" customHeight="1">
      <c r="A938" s="10"/>
      <c r="B938" s="10"/>
      <c r="C938" s="10"/>
      <c r="D938" s="58"/>
      <c r="E938" s="58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2.75" customHeight="1">
      <c r="A939" s="10"/>
      <c r="B939" s="10"/>
      <c r="C939" s="10"/>
      <c r="D939" s="58"/>
      <c r="E939" s="58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2.75" customHeight="1">
      <c r="A940" s="10"/>
      <c r="B940" s="10"/>
      <c r="C940" s="10"/>
      <c r="D940" s="58"/>
      <c r="E940" s="58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2.75" customHeight="1">
      <c r="A941" s="10"/>
      <c r="B941" s="10"/>
      <c r="C941" s="10"/>
      <c r="D941" s="58"/>
      <c r="E941" s="58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2.75" customHeight="1">
      <c r="A942" s="10"/>
      <c r="B942" s="10"/>
      <c r="C942" s="10"/>
      <c r="D942" s="58"/>
      <c r="E942" s="58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2.75" customHeight="1">
      <c r="A943" s="10"/>
      <c r="B943" s="10"/>
      <c r="C943" s="10"/>
      <c r="D943" s="58"/>
      <c r="E943" s="58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2.75" customHeight="1">
      <c r="A944" s="10"/>
      <c r="B944" s="10"/>
      <c r="C944" s="10"/>
      <c r="D944" s="58"/>
      <c r="E944" s="58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2.75" customHeight="1">
      <c r="A945" s="10"/>
      <c r="B945" s="10"/>
      <c r="C945" s="10"/>
      <c r="D945" s="58"/>
      <c r="E945" s="58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2.75" customHeight="1">
      <c r="A946" s="10"/>
      <c r="B946" s="10"/>
      <c r="C946" s="10"/>
      <c r="D946" s="58"/>
      <c r="E946" s="58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2.75" customHeight="1">
      <c r="A947" s="10"/>
      <c r="B947" s="10"/>
      <c r="C947" s="10"/>
      <c r="D947" s="58"/>
      <c r="E947" s="58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2.75" customHeight="1">
      <c r="A948" s="10"/>
      <c r="B948" s="10"/>
      <c r="C948" s="10"/>
      <c r="D948" s="58"/>
      <c r="E948" s="58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2.75" customHeight="1">
      <c r="A949" s="10"/>
      <c r="B949" s="10"/>
      <c r="C949" s="10"/>
      <c r="D949" s="58"/>
      <c r="E949" s="58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2.75" customHeight="1">
      <c r="A950" s="10"/>
      <c r="B950" s="10"/>
      <c r="C950" s="10"/>
      <c r="D950" s="58"/>
      <c r="E950" s="58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2.75" customHeight="1">
      <c r="A951" s="10"/>
      <c r="B951" s="10"/>
      <c r="C951" s="10"/>
      <c r="D951" s="58"/>
      <c r="E951" s="58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2.75" customHeight="1">
      <c r="A952" s="10"/>
      <c r="B952" s="10"/>
      <c r="C952" s="10"/>
      <c r="D952" s="58"/>
      <c r="E952" s="58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2.75" customHeight="1">
      <c r="A953" s="10"/>
      <c r="B953" s="10"/>
      <c r="C953" s="10"/>
      <c r="D953" s="58"/>
      <c r="E953" s="58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2.75" customHeight="1">
      <c r="A954" s="10"/>
      <c r="B954" s="10"/>
      <c r="C954" s="10"/>
      <c r="D954" s="58"/>
      <c r="E954" s="58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2.75" customHeight="1">
      <c r="A955" s="10"/>
      <c r="B955" s="10"/>
      <c r="C955" s="10"/>
      <c r="D955" s="58"/>
      <c r="E955" s="58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2.75" customHeight="1">
      <c r="A956" s="10"/>
      <c r="B956" s="10"/>
      <c r="C956" s="10"/>
      <c r="D956" s="58"/>
      <c r="E956" s="58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2.75" customHeight="1">
      <c r="A957" s="10"/>
      <c r="B957" s="10"/>
      <c r="C957" s="10"/>
      <c r="D957" s="58"/>
      <c r="E957" s="58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2.75" customHeight="1">
      <c r="A958" s="10"/>
      <c r="B958" s="10"/>
      <c r="C958" s="10"/>
      <c r="D958" s="58"/>
      <c r="E958" s="58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2.75" customHeight="1">
      <c r="A959" s="10"/>
      <c r="B959" s="10"/>
      <c r="C959" s="10"/>
      <c r="D959" s="58"/>
      <c r="E959" s="58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2.75" customHeight="1">
      <c r="A960" s="10"/>
      <c r="B960" s="10"/>
      <c r="C960" s="10"/>
      <c r="D960" s="58"/>
      <c r="E960" s="58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2.75" customHeight="1">
      <c r="A961" s="10"/>
      <c r="B961" s="10"/>
      <c r="C961" s="10"/>
      <c r="D961" s="58"/>
      <c r="E961" s="58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2.75" customHeight="1">
      <c r="A962" s="10"/>
      <c r="B962" s="10"/>
      <c r="C962" s="10"/>
      <c r="D962" s="58"/>
      <c r="E962" s="58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2.75" customHeight="1">
      <c r="A963" s="10"/>
      <c r="B963" s="10"/>
      <c r="C963" s="10"/>
      <c r="D963" s="58"/>
      <c r="E963" s="58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2.75" customHeight="1">
      <c r="A964" s="10"/>
      <c r="B964" s="10"/>
      <c r="C964" s="10"/>
      <c r="D964" s="58"/>
      <c r="E964" s="58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2.75" customHeight="1">
      <c r="A965" s="10"/>
      <c r="B965" s="10"/>
      <c r="C965" s="10"/>
      <c r="D965" s="58"/>
      <c r="E965" s="58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2.75" customHeight="1">
      <c r="A966" s="10"/>
      <c r="B966" s="10"/>
      <c r="C966" s="10"/>
      <c r="D966" s="58"/>
      <c r="E966" s="58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2.75" customHeight="1">
      <c r="A967" s="10"/>
      <c r="B967" s="10"/>
      <c r="C967" s="10"/>
      <c r="D967" s="58"/>
      <c r="E967" s="58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2.75" customHeight="1">
      <c r="A968" s="10"/>
      <c r="B968" s="10"/>
      <c r="C968" s="10"/>
      <c r="D968" s="58"/>
      <c r="E968" s="58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2.75" customHeight="1">
      <c r="A969" s="10"/>
      <c r="B969" s="10"/>
      <c r="C969" s="10"/>
      <c r="D969" s="58"/>
      <c r="E969" s="58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2.75" customHeight="1">
      <c r="A970" s="10"/>
      <c r="B970" s="10"/>
      <c r="C970" s="10"/>
      <c r="D970" s="58"/>
      <c r="E970" s="58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2.75" customHeight="1">
      <c r="A971" s="10"/>
      <c r="B971" s="10"/>
      <c r="C971" s="10"/>
      <c r="D971" s="58"/>
      <c r="E971" s="58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2.75" customHeight="1">
      <c r="A972" s="10"/>
      <c r="B972" s="10"/>
      <c r="C972" s="10"/>
      <c r="D972" s="58"/>
      <c r="E972" s="58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2.75" customHeight="1">
      <c r="A973" s="10"/>
      <c r="B973" s="10"/>
      <c r="C973" s="10"/>
      <c r="D973" s="58"/>
      <c r="E973" s="58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2.75" customHeight="1">
      <c r="A974" s="10"/>
      <c r="B974" s="10"/>
      <c r="C974" s="10"/>
      <c r="D974" s="58"/>
      <c r="E974" s="58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2.75" customHeight="1">
      <c r="A975" s="10"/>
      <c r="B975" s="10"/>
      <c r="C975" s="10"/>
      <c r="D975" s="58"/>
      <c r="E975" s="58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2.75" customHeight="1">
      <c r="A976" s="10"/>
      <c r="B976" s="10"/>
      <c r="C976" s="10"/>
      <c r="D976" s="58"/>
      <c r="E976" s="58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2.75" customHeight="1">
      <c r="A977" s="10"/>
      <c r="B977" s="10"/>
      <c r="C977" s="10"/>
      <c r="D977" s="58"/>
      <c r="E977" s="58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2.75" customHeight="1">
      <c r="A978" s="10"/>
      <c r="B978" s="10"/>
      <c r="C978" s="10"/>
      <c r="D978" s="58"/>
      <c r="E978" s="58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2.75" customHeight="1">
      <c r="A979" s="10"/>
      <c r="B979" s="10"/>
      <c r="C979" s="10"/>
      <c r="D979" s="58"/>
      <c r="E979" s="58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2.75" customHeight="1">
      <c r="A980" s="10"/>
      <c r="B980" s="10"/>
      <c r="C980" s="10"/>
      <c r="D980" s="58"/>
      <c r="E980" s="58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2.75" customHeight="1">
      <c r="A981" s="10"/>
      <c r="B981" s="10"/>
      <c r="C981" s="10"/>
      <c r="D981" s="58"/>
      <c r="E981" s="58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2.75" customHeight="1">
      <c r="A982" s="10"/>
      <c r="B982" s="10"/>
      <c r="C982" s="10"/>
      <c r="D982" s="58"/>
      <c r="E982" s="58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2.75" customHeight="1">
      <c r="A983" s="10"/>
      <c r="B983" s="10"/>
      <c r="C983" s="10"/>
      <c r="D983" s="58"/>
      <c r="E983" s="58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2.75" customHeight="1">
      <c r="A984" s="10"/>
      <c r="B984" s="10"/>
      <c r="C984" s="10"/>
      <c r="D984" s="58"/>
      <c r="E984" s="58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2.75" customHeight="1">
      <c r="A985" s="10"/>
      <c r="B985" s="10"/>
      <c r="C985" s="10"/>
      <c r="D985" s="58"/>
      <c r="E985" s="58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2.75" customHeight="1">
      <c r="A986" s="10"/>
      <c r="B986" s="10"/>
      <c r="C986" s="10"/>
      <c r="D986" s="58"/>
      <c r="E986" s="58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2.75" customHeight="1">
      <c r="A987" s="10"/>
      <c r="B987" s="10"/>
      <c r="C987" s="10"/>
      <c r="D987" s="58"/>
      <c r="E987" s="58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2.75" customHeight="1">
      <c r="A988" s="10"/>
      <c r="B988" s="10"/>
      <c r="C988" s="10"/>
      <c r="D988" s="58"/>
      <c r="E988" s="58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2.75" customHeight="1">
      <c r="A989" s="10"/>
      <c r="B989" s="10"/>
      <c r="C989" s="10"/>
      <c r="D989" s="58"/>
      <c r="E989" s="58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2.75" customHeight="1">
      <c r="A990" s="10"/>
      <c r="B990" s="10"/>
      <c r="C990" s="10"/>
      <c r="D990" s="58"/>
      <c r="E990" s="58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2.75" customHeight="1">
      <c r="A991" s="10"/>
      <c r="B991" s="10"/>
      <c r="C991" s="10"/>
      <c r="D991" s="58"/>
      <c r="E991" s="58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2.75" customHeight="1">
      <c r="A992" s="10"/>
      <c r="B992" s="10"/>
      <c r="C992" s="10"/>
      <c r="D992" s="58"/>
      <c r="E992" s="58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2.75" customHeight="1">
      <c r="A993" s="10"/>
      <c r="B993" s="10"/>
      <c r="C993" s="10"/>
      <c r="D993" s="58"/>
      <c r="E993" s="58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2.75" customHeight="1">
      <c r="A994" s="10"/>
      <c r="B994" s="10"/>
      <c r="C994" s="10"/>
      <c r="D994" s="58"/>
      <c r="E994" s="58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2.75" customHeight="1">
      <c r="A995" s="10"/>
      <c r="B995" s="10"/>
      <c r="C995" s="10"/>
      <c r="D995" s="58"/>
      <c r="E995" s="58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2.75" customHeight="1">
      <c r="A996" s="10"/>
      <c r="B996" s="10"/>
      <c r="C996" s="10"/>
      <c r="D996" s="58"/>
      <c r="E996" s="58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2.75" customHeight="1">
      <c r="A997" s="10"/>
      <c r="B997" s="10"/>
      <c r="C997" s="10"/>
      <c r="D997" s="58"/>
      <c r="E997" s="58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2.75" customHeight="1">
      <c r="A998" s="10"/>
      <c r="B998" s="10"/>
      <c r="C998" s="10"/>
      <c r="D998" s="58"/>
      <c r="E998" s="58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2.75" customHeight="1">
      <c r="A999" s="10"/>
      <c r="B999" s="10"/>
      <c r="C999" s="10"/>
      <c r="D999" s="58"/>
      <c r="E999" s="58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2.75" customHeight="1">
      <c r="A1000" s="10"/>
      <c r="B1000" s="10"/>
      <c r="C1000" s="10"/>
      <c r="D1000" s="58"/>
      <c r="E1000" s="58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sheetProtection algorithmName="SHA-512" hashValue="NeJ+k7ywffZWzTWeGxVNhlr8H1IsZMjwT69XQLPxWw1gc9+nfFNUeiyIunHAKx2JJ5MKEGeL0QR5yhSdPGtFXA==" saltValue="KUoztfIrOsZuGs8ah+hVvA==" spinCount="100000" sheet="1" objects="1" scenarios="1"/>
  <mergeCells count="9">
    <mergeCell ref="B107:G107"/>
    <mergeCell ref="B122:D122"/>
    <mergeCell ref="B2:G2"/>
    <mergeCell ref="B17:G17"/>
    <mergeCell ref="B32:G32"/>
    <mergeCell ref="B47:G47"/>
    <mergeCell ref="B62:G62"/>
    <mergeCell ref="B77:G77"/>
    <mergeCell ref="B92:G92"/>
  </mergeCells>
  <pageMargins left="0.7" right="0.7" top="0.75" bottom="0.75" header="0" footer="0"/>
  <pageSetup orientation="landscape" r:id="rId1"/>
  <rowBreaks count="3" manualBreakCount="3">
    <brk id="31" min="1" max="6" man="1"/>
    <brk id="61" min="1" max="6" man="1"/>
    <brk id="91" min="1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showRowColHeaders="0" zoomScaleNormal="100" workbookViewId="0">
      <selection activeCell="H11" sqref="H11"/>
    </sheetView>
  </sheetViews>
  <sheetFormatPr baseColWidth="10" defaultColWidth="12.625" defaultRowHeight="15" customHeight="1"/>
  <cols>
    <col min="1" max="1" width="10" customWidth="1"/>
    <col min="2" max="2" width="9.125" customWidth="1"/>
    <col min="3" max="3" width="14.5" customWidth="1"/>
    <col min="4" max="4" width="12.125" customWidth="1"/>
    <col min="5" max="5" width="13.5" customWidth="1"/>
    <col min="6" max="6" width="13.5" bestFit="1" customWidth="1"/>
    <col min="7" max="26" width="9.375" customWidth="1"/>
  </cols>
  <sheetData>
    <row r="1" spans="1:26" ht="12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2.75" customHeight="1">
      <c r="A2" s="10"/>
      <c r="B2" s="127" t="s">
        <v>166</v>
      </c>
      <c r="C2" s="129"/>
      <c r="D2" s="129"/>
      <c r="E2" s="129"/>
      <c r="F2" s="128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2.75" customHeight="1">
      <c r="A3" s="10"/>
      <c r="B3" s="11" t="s">
        <v>15</v>
      </c>
      <c r="C3" s="11" t="s">
        <v>167</v>
      </c>
      <c r="D3" s="11" t="s">
        <v>168</v>
      </c>
      <c r="E3" s="11" t="s">
        <v>169</v>
      </c>
      <c r="F3" s="11" t="s">
        <v>170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2.75" customHeight="1">
      <c r="A4" s="10"/>
      <c r="B4" s="12" t="s">
        <v>110</v>
      </c>
      <c r="C4" s="46">
        <f>'Subp. Inventarios'!C4*'Datos ajustados'!$C$6</f>
        <v>0</v>
      </c>
      <c r="D4" s="46">
        <f>'Subp. Compras y Pagos'!D4</f>
        <v>409200</v>
      </c>
      <c r="E4" s="46">
        <f>'Subp. Inventarios'!F4</f>
        <v>0</v>
      </c>
      <c r="F4" s="46">
        <f t="shared" ref="F4:F15" si="0">C4+D4-E4</f>
        <v>409200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2.75" customHeight="1">
      <c r="A5" s="10"/>
      <c r="B5" s="12" t="s">
        <v>111</v>
      </c>
      <c r="C5" s="46">
        <f>'Subp. Inventarios'!C5*'Datos ajustados'!$C$6</f>
        <v>0</v>
      </c>
      <c r="D5" s="46">
        <f>'Subp. Compras y Pagos'!D5</f>
        <v>613800</v>
      </c>
      <c r="E5" s="46">
        <f>'Subp. Inventarios'!F5</f>
        <v>0</v>
      </c>
      <c r="F5" s="46">
        <f t="shared" si="0"/>
        <v>613800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2.75" customHeight="1">
      <c r="A6" s="10"/>
      <c r="B6" s="12" t="s">
        <v>112</v>
      </c>
      <c r="C6" s="46">
        <f>'Subp. Inventarios'!C6*'Datos ajustados'!$C$6</f>
        <v>0</v>
      </c>
      <c r="D6" s="46">
        <f>'Subp. Compras y Pagos'!D6</f>
        <v>1023000</v>
      </c>
      <c r="E6" s="46">
        <f>'Subp. Inventarios'!F6</f>
        <v>0</v>
      </c>
      <c r="F6" s="46">
        <f t="shared" si="0"/>
        <v>1023000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2.75" customHeight="1">
      <c r="A7" s="10"/>
      <c r="B7" s="12" t="s">
        <v>113</v>
      </c>
      <c r="C7" s="46">
        <f>'Subp. Inventarios'!C7*'Datos ajustados'!$C$6</f>
        <v>0</v>
      </c>
      <c r="D7" s="46">
        <f>'Subp. Compras y Pagos'!D7</f>
        <v>1636800</v>
      </c>
      <c r="E7" s="46">
        <f>'Subp. Inventarios'!F7</f>
        <v>0</v>
      </c>
      <c r="F7" s="46">
        <f t="shared" si="0"/>
        <v>1636800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.75" customHeight="1">
      <c r="A8" s="10"/>
      <c r="B8" s="12" t="s">
        <v>114</v>
      </c>
      <c r="C8" s="46">
        <f>'Subp. Inventarios'!C8*'Datos ajustados'!$C$6</f>
        <v>0</v>
      </c>
      <c r="D8" s="46">
        <f>'Subp. Compras y Pagos'!D8</f>
        <v>1841400</v>
      </c>
      <c r="E8" s="46">
        <f>'Subp. Inventarios'!F8</f>
        <v>0</v>
      </c>
      <c r="F8" s="46">
        <f t="shared" si="0"/>
        <v>1841400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.75" customHeight="1">
      <c r="A9" s="10"/>
      <c r="B9" s="12" t="s">
        <v>115</v>
      </c>
      <c r="C9" s="46">
        <f>'Subp. Inventarios'!C9*'Datos ajustados'!$C$6</f>
        <v>0</v>
      </c>
      <c r="D9" s="46">
        <f>'Subp. Compras y Pagos'!D9</f>
        <v>1841400</v>
      </c>
      <c r="E9" s="46">
        <f>'Subp. Inventarios'!F9</f>
        <v>0</v>
      </c>
      <c r="F9" s="46">
        <f t="shared" si="0"/>
        <v>1841400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 customHeight="1">
      <c r="A10" s="10"/>
      <c r="B10" s="12" t="s">
        <v>116</v>
      </c>
      <c r="C10" s="46">
        <f>'Subp. Inventarios'!C10*'Datos ajustados'!$C$6</f>
        <v>0</v>
      </c>
      <c r="D10" s="46">
        <f>'Subp. Compras y Pagos'!D10</f>
        <v>1841400</v>
      </c>
      <c r="E10" s="46">
        <f>'Subp. Inventarios'!F10</f>
        <v>0</v>
      </c>
      <c r="F10" s="46">
        <f t="shared" si="0"/>
        <v>1841400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.75" customHeight="1">
      <c r="A11" s="10"/>
      <c r="B11" s="12" t="s">
        <v>117</v>
      </c>
      <c r="C11" s="46">
        <f>'Subp. Inventarios'!C11*'Datos ajustados'!$C$6</f>
        <v>0</v>
      </c>
      <c r="D11" s="46">
        <f>'Subp. Compras y Pagos'!D11</f>
        <v>2046000</v>
      </c>
      <c r="E11" s="46">
        <f>'Subp. Inventarios'!F11</f>
        <v>0</v>
      </c>
      <c r="F11" s="46">
        <f t="shared" si="0"/>
        <v>2046000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2.75" customHeight="1">
      <c r="A12" s="10"/>
      <c r="B12" s="12" t="s">
        <v>118</v>
      </c>
      <c r="C12" s="46">
        <f>'Subp. Inventarios'!C12*'Datos ajustados'!$C$6</f>
        <v>0</v>
      </c>
      <c r="D12" s="46">
        <f>'Subp. Compras y Pagos'!D12</f>
        <v>2046000</v>
      </c>
      <c r="E12" s="46">
        <f>'Subp. Inventarios'!F12</f>
        <v>0</v>
      </c>
      <c r="F12" s="46">
        <f t="shared" si="0"/>
        <v>2046000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 customHeight="1">
      <c r="A13" s="10"/>
      <c r="B13" s="12" t="s">
        <v>119</v>
      </c>
      <c r="C13" s="46">
        <f>'Subp. Inventarios'!C13*'Datos ajustados'!$C$6</f>
        <v>0</v>
      </c>
      <c r="D13" s="46">
        <f>'Subp. Compras y Pagos'!D13</f>
        <v>2250600</v>
      </c>
      <c r="E13" s="46">
        <f>'Subp. Inventarios'!F13</f>
        <v>0</v>
      </c>
      <c r="F13" s="46">
        <f t="shared" si="0"/>
        <v>2250600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2.75" customHeight="1">
      <c r="A14" s="10"/>
      <c r="B14" s="12" t="s">
        <v>120</v>
      </c>
      <c r="C14" s="46">
        <f>'Subp. Inventarios'!C14*'Datos ajustados'!$C$6</f>
        <v>0</v>
      </c>
      <c r="D14" s="46">
        <f>'Subp. Compras y Pagos'!D14</f>
        <v>2455200</v>
      </c>
      <c r="E14" s="46">
        <f>'Subp. Inventarios'!F14</f>
        <v>0</v>
      </c>
      <c r="F14" s="46">
        <f t="shared" si="0"/>
        <v>2455200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2.75" customHeight="1">
      <c r="A15" s="10"/>
      <c r="B15" s="12" t="s">
        <v>121</v>
      </c>
      <c r="C15" s="46">
        <f>'Subp. Inventarios'!C15*'Datos ajustados'!$C$6</f>
        <v>0</v>
      </c>
      <c r="D15" s="46">
        <f>'Subp. Compras y Pagos'!D15</f>
        <v>2455200</v>
      </c>
      <c r="E15" s="46">
        <f>'Subp. Inventarios'!F15</f>
        <v>0</v>
      </c>
      <c r="F15" s="46">
        <f t="shared" si="0"/>
        <v>2455200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2.75" customHeight="1">
      <c r="A16" s="10"/>
      <c r="B16" s="40" t="s">
        <v>15</v>
      </c>
      <c r="C16" s="72">
        <f t="shared" ref="C16:F16" si="1">SUM(C4:C15)</f>
        <v>0</v>
      </c>
      <c r="D16" s="72">
        <f t="shared" si="1"/>
        <v>20460000</v>
      </c>
      <c r="E16" s="72">
        <f t="shared" si="1"/>
        <v>0</v>
      </c>
      <c r="F16" s="72">
        <f t="shared" si="1"/>
        <v>20460000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.7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.75" customHeight="1">
      <c r="A18" s="10"/>
      <c r="B18" s="127" t="s">
        <v>166</v>
      </c>
      <c r="C18" s="129"/>
      <c r="D18" s="129"/>
      <c r="E18" s="129"/>
      <c r="F18" s="12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2.75" customHeight="1">
      <c r="A19" s="10"/>
      <c r="B19" s="11" t="s">
        <v>16</v>
      </c>
      <c r="C19" s="11" t="s">
        <v>167</v>
      </c>
      <c r="D19" s="11" t="s">
        <v>168</v>
      </c>
      <c r="E19" s="11" t="s">
        <v>169</v>
      </c>
      <c r="F19" s="11" t="s">
        <v>170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.75" customHeight="1">
      <c r="A20" s="10"/>
      <c r="B20" s="12" t="s">
        <v>110</v>
      </c>
      <c r="C20" s="46">
        <f>'Subp. Inventarios'!C19*'Datos ajustados'!$D$6</f>
        <v>0</v>
      </c>
      <c r="D20" s="46">
        <f>'Subp. Compras y Pagos'!D21</f>
        <v>2700720</v>
      </c>
      <c r="E20" s="46">
        <f>'Subp. Inventarios'!F19</f>
        <v>0</v>
      </c>
      <c r="F20" s="46">
        <f t="shared" ref="F20:F31" si="2">C20+D20-E20</f>
        <v>2700720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2.75" customHeight="1">
      <c r="A21" s="10"/>
      <c r="B21" s="12" t="s">
        <v>111</v>
      </c>
      <c r="C21" s="46">
        <f>'Subp. Inventarios'!C20*'Datos ajustados'!$D$6</f>
        <v>0</v>
      </c>
      <c r="D21" s="46">
        <f>'Subp. Compras y Pagos'!D22</f>
        <v>3150840.0000000005</v>
      </c>
      <c r="E21" s="46">
        <f>'Subp. Inventarios'!F20</f>
        <v>0</v>
      </c>
      <c r="F21" s="46">
        <f t="shared" si="2"/>
        <v>3150840.0000000005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2.75" customHeight="1">
      <c r="A22" s="10"/>
      <c r="B22" s="12" t="s">
        <v>112</v>
      </c>
      <c r="C22" s="46">
        <f>'Subp. Inventarios'!C21*'Datos ajustados'!$D$6</f>
        <v>0</v>
      </c>
      <c r="D22" s="46">
        <f>'Subp. Compras y Pagos'!D23</f>
        <v>3150840.0000000005</v>
      </c>
      <c r="E22" s="46">
        <f>'Subp. Inventarios'!F21</f>
        <v>0</v>
      </c>
      <c r="F22" s="46">
        <f t="shared" si="2"/>
        <v>3150840.0000000005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2.75" customHeight="1">
      <c r="A23" s="10"/>
      <c r="B23" s="12" t="s">
        <v>113</v>
      </c>
      <c r="C23" s="46">
        <f>'Subp. Inventarios'!C22*'Datos ajustados'!$D$6</f>
        <v>0</v>
      </c>
      <c r="D23" s="46">
        <f>'Subp. Compras y Pagos'!D24</f>
        <v>3600960.0000000005</v>
      </c>
      <c r="E23" s="46">
        <f>'Subp. Inventarios'!F22</f>
        <v>0</v>
      </c>
      <c r="F23" s="46">
        <f t="shared" si="2"/>
        <v>3600960.0000000005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2.75" customHeight="1">
      <c r="A24" s="10"/>
      <c r="B24" s="12" t="s">
        <v>114</v>
      </c>
      <c r="C24" s="46">
        <f>'Subp. Inventarios'!C23*'Datos ajustados'!$D$6</f>
        <v>0</v>
      </c>
      <c r="D24" s="46">
        <f>'Subp. Compras y Pagos'!D25</f>
        <v>3600960.0000000005</v>
      </c>
      <c r="E24" s="46">
        <f>'Subp. Inventarios'!F23</f>
        <v>0</v>
      </c>
      <c r="F24" s="46">
        <f t="shared" si="2"/>
        <v>3600960.0000000005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2.75" customHeight="1">
      <c r="A25" s="10"/>
      <c r="B25" s="12" t="s">
        <v>115</v>
      </c>
      <c r="C25" s="46">
        <f>'Subp. Inventarios'!C24*'Datos ajustados'!$D$6</f>
        <v>0</v>
      </c>
      <c r="D25" s="46">
        <f>'Subp. Compras y Pagos'!D26</f>
        <v>3600960.0000000005</v>
      </c>
      <c r="E25" s="46">
        <f>'Subp. Inventarios'!F24</f>
        <v>0</v>
      </c>
      <c r="F25" s="46">
        <f t="shared" si="2"/>
        <v>3600960.0000000005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2.75" customHeight="1">
      <c r="A26" s="10"/>
      <c r="B26" s="12" t="s">
        <v>116</v>
      </c>
      <c r="C26" s="46">
        <f>'Subp. Inventarios'!C25*'Datos ajustados'!$D$6</f>
        <v>0</v>
      </c>
      <c r="D26" s="46">
        <f>'Subp. Compras y Pagos'!D27</f>
        <v>4051080.0000000005</v>
      </c>
      <c r="E26" s="46">
        <f>'Subp. Inventarios'!F25</f>
        <v>0</v>
      </c>
      <c r="F26" s="46">
        <f t="shared" si="2"/>
        <v>4051080.0000000005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2.75" customHeight="1">
      <c r="A27" s="10"/>
      <c r="B27" s="12" t="s">
        <v>117</v>
      </c>
      <c r="C27" s="46">
        <f>'Subp. Inventarios'!C26*'Datos ajustados'!$D$6</f>
        <v>0</v>
      </c>
      <c r="D27" s="46">
        <f>'Subp. Compras y Pagos'!D28</f>
        <v>4051080.0000000005</v>
      </c>
      <c r="E27" s="46">
        <f>'Subp. Inventarios'!F26</f>
        <v>0</v>
      </c>
      <c r="F27" s="46">
        <f t="shared" si="2"/>
        <v>4051080.0000000005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2.75" customHeight="1">
      <c r="A28" s="10"/>
      <c r="B28" s="12" t="s">
        <v>118</v>
      </c>
      <c r="C28" s="46">
        <f>'Subp. Inventarios'!C27*'Datos ajustados'!$D$6</f>
        <v>0</v>
      </c>
      <c r="D28" s="46">
        <f>'Subp. Compras y Pagos'!D29</f>
        <v>4051080.0000000005</v>
      </c>
      <c r="E28" s="46">
        <f>'Subp. Inventarios'!F27</f>
        <v>0</v>
      </c>
      <c r="F28" s="46">
        <f t="shared" si="2"/>
        <v>4051080.0000000005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2.75" customHeight="1">
      <c r="A29" s="10"/>
      <c r="B29" s="12" t="s">
        <v>119</v>
      </c>
      <c r="C29" s="46">
        <f>'Subp. Inventarios'!C28*'Datos ajustados'!$D$6</f>
        <v>0</v>
      </c>
      <c r="D29" s="46">
        <f>'Subp. Compras y Pagos'!D30</f>
        <v>4501200.0000000009</v>
      </c>
      <c r="E29" s="46">
        <f>'Subp. Inventarios'!F28</f>
        <v>0</v>
      </c>
      <c r="F29" s="46">
        <f t="shared" si="2"/>
        <v>4501200.0000000009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2.75" customHeight="1">
      <c r="A30" s="10"/>
      <c r="B30" s="12" t="s">
        <v>120</v>
      </c>
      <c r="C30" s="46">
        <f>'Subp. Inventarios'!C29*'Datos ajustados'!$D$6</f>
        <v>0</v>
      </c>
      <c r="D30" s="46">
        <f>'Subp. Compras y Pagos'!D31</f>
        <v>4501200.0000000009</v>
      </c>
      <c r="E30" s="46">
        <f>'Subp. Inventarios'!F29</f>
        <v>0</v>
      </c>
      <c r="F30" s="46">
        <f t="shared" si="2"/>
        <v>4501200.0000000009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2.75" customHeight="1">
      <c r="A31" s="10"/>
      <c r="B31" s="12" t="s">
        <v>121</v>
      </c>
      <c r="C31" s="46">
        <f>'Subp. Inventarios'!C30*'Datos ajustados'!$D$6</f>
        <v>0</v>
      </c>
      <c r="D31" s="46">
        <f>'Subp. Compras y Pagos'!D32</f>
        <v>4951320.0000000009</v>
      </c>
      <c r="E31" s="46">
        <f>'Subp. Inventarios'!F30</f>
        <v>0</v>
      </c>
      <c r="F31" s="46">
        <f t="shared" si="2"/>
        <v>4951320.0000000009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2.75" customHeight="1">
      <c r="A32" s="10"/>
      <c r="B32" s="40" t="s">
        <v>16</v>
      </c>
      <c r="C32" s="72">
        <f t="shared" ref="C32:F32" si="3">SUM(C20:C31)</f>
        <v>0</v>
      </c>
      <c r="D32" s="72">
        <f t="shared" si="3"/>
        <v>45912240</v>
      </c>
      <c r="E32" s="72">
        <f t="shared" si="3"/>
        <v>0</v>
      </c>
      <c r="F32" s="72">
        <f t="shared" si="3"/>
        <v>45912240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2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2.75" customHeight="1">
      <c r="A34" s="10"/>
      <c r="B34" s="127" t="s">
        <v>166</v>
      </c>
      <c r="C34" s="129"/>
      <c r="D34" s="129"/>
      <c r="E34" s="129"/>
      <c r="F34" s="128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2.75" customHeight="1">
      <c r="A35" s="10"/>
      <c r="B35" s="11" t="s">
        <v>17</v>
      </c>
      <c r="C35" s="11" t="s">
        <v>167</v>
      </c>
      <c r="D35" s="11" t="s">
        <v>168</v>
      </c>
      <c r="E35" s="11" t="s">
        <v>169</v>
      </c>
      <c r="F35" s="11" t="s">
        <v>170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2.75" customHeight="1">
      <c r="A36" s="10"/>
      <c r="B36" s="12" t="s">
        <v>110</v>
      </c>
      <c r="C36" s="46">
        <f>'Subp. Inventarios'!C34*'Datos ajustados'!$E$6</f>
        <v>0</v>
      </c>
      <c r="D36" s="46">
        <f>'Subp. Compras y Pagos'!D38</f>
        <v>4951320.0000000009</v>
      </c>
      <c r="E36" s="46">
        <f>'Subp. Inventarios'!F34</f>
        <v>0</v>
      </c>
      <c r="F36" s="46">
        <f t="shared" ref="F36:F47" si="4">C36+D36-E36</f>
        <v>4951320.0000000009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2.75" customHeight="1">
      <c r="A37" s="10"/>
      <c r="B37" s="12" t="s">
        <v>111</v>
      </c>
      <c r="C37" s="46">
        <f>'Subp. Inventarios'!C35*'Datos ajustados'!$E$6</f>
        <v>0</v>
      </c>
      <c r="D37" s="46">
        <f>'Subp. Compras y Pagos'!D39</f>
        <v>5776540.0000000028</v>
      </c>
      <c r="E37" s="46">
        <f>'Subp. Inventarios'!F35</f>
        <v>0</v>
      </c>
      <c r="F37" s="46">
        <f t="shared" si="4"/>
        <v>5776540.0000000028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.75" customHeight="1">
      <c r="A38" s="10"/>
      <c r="B38" s="12" t="s">
        <v>112</v>
      </c>
      <c r="C38" s="46">
        <f>'Subp. Inventarios'!C36*'Datos ajustados'!$E$6</f>
        <v>0</v>
      </c>
      <c r="D38" s="46">
        <f>'Subp. Compras y Pagos'!D40</f>
        <v>5776540.0000000028</v>
      </c>
      <c r="E38" s="46">
        <f>'Subp. Inventarios'!F36</f>
        <v>0</v>
      </c>
      <c r="F38" s="46">
        <f t="shared" si="4"/>
        <v>5776540.0000000028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2.75" customHeight="1">
      <c r="A39" s="10"/>
      <c r="B39" s="12" t="s">
        <v>113</v>
      </c>
      <c r="C39" s="46">
        <f>'Subp. Inventarios'!C37*'Datos ajustados'!$E$6</f>
        <v>0</v>
      </c>
      <c r="D39" s="46">
        <f>'Subp. Compras y Pagos'!D41</f>
        <v>6601760.0000000028</v>
      </c>
      <c r="E39" s="46">
        <f>'Subp. Inventarios'!F37</f>
        <v>0</v>
      </c>
      <c r="F39" s="46">
        <f t="shared" si="4"/>
        <v>6601760.0000000028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2.75" customHeight="1">
      <c r="A40" s="10"/>
      <c r="B40" s="12" t="s">
        <v>114</v>
      </c>
      <c r="C40" s="46">
        <f>'Subp. Inventarios'!C38*'Datos ajustados'!$E$6</f>
        <v>0</v>
      </c>
      <c r="D40" s="46">
        <f>'Subp. Compras y Pagos'!D42</f>
        <v>6601760.0000000028</v>
      </c>
      <c r="E40" s="46">
        <f>'Subp. Inventarios'!F38</f>
        <v>0</v>
      </c>
      <c r="F40" s="46">
        <f t="shared" si="4"/>
        <v>6601760.0000000028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2.75" customHeight="1">
      <c r="A41" s="10"/>
      <c r="B41" s="12" t="s">
        <v>115</v>
      </c>
      <c r="C41" s="46">
        <f>'Subp. Inventarios'!C39*'Datos ajustados'!$E$6</f>
        <v>0</v>
      </c>
      <c r="D41" s="46">
        <f>'Subp. Compras y Pagos'!D43</f>
        <v>6601760.0000000028</v>
      </c>
      <c r="E41" s="46">
        <f>'Subp. Inventarios'!F39</f>
        <v>0</v>
      </c>
      <c r="F41" s="46">
        <f t="shared" si="4"/>
        <v>6601760.0000000028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2.75" customHeight="1">
      <c r="A42" s="10"/>
      <c r="B42" s="12" t="s">
        <v>116</v>
      </c>
      <c r="C42" s="46">
        <f>'Subp. Inventarios'!C40*'Datos ajustados'!$E$6</f>
        <v>0</v>
      </c>
      <c r="D42" s="46">
        <f>'Subp. Compras y Pagos'!D44</f>
        <v>7426980.0000000019</v>
      </c>
      <c r="E42" s="46">
        <f>'Subp. Inventarios'!F40</f>
        <v>0</v>
      </c>
      <c r="F42" s="46">
        <f t="shared" si="4"/>
        <v>7426980.0000000019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2.75" customHeight="1">
      <c r="A43" s="10"/>
      <c r="B43" s="12" t="s">
        <v>117</v>
      </c>
      <c r="C43" s="46">
        <f>'Subp. Inventarios'!C41*'Datos ajustados'!$E$6</f>
        <v>0</v>
      </c>
      <c r="D43" s="46">
        <f>'Subp. Compras y Pagos'!D45</f>
        <v>7426980.0000000019</v>
      </c>
      <c r="E43" s="46">
        <f>'Subp. Inventarios'!F41</f>
        <v>0</v>
      </c>
      <c r="F43" s="46">
        <f t="shared" si="4"/>
        <v>7426980.0000000019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2.75" customHeight="1">
      <c r="A44" s="10"/>
      <c r="B44" s="12" t="s">
        <v>118</v>
      </c>
      <c r="C44" s="46">
        <f>'Subp. Inventarios'!C42*'Datos ajustados'!$E$6</f>
        <v>0</v>
      </c>
      <c r="D44" s="46">
        <f>'Subp. Compras y Pagos'!D46</f>
        <v>7426980.0000000019</v>
      </c>
      <c r="E44" s="46">
        <f>'Subp. Inventarios'!F42</f>
        <v>0</v>
      </c>
      <c r="F44" s="46">
        <f t="shared" si="4"/>
        <v>7426980.0000000019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2.75" customHeight="1">
      <c r="A45" s="10"/>
      <c r="B45" s="12" t="s">
        <v>119</v>
      </c>
      <c r="C45" s="46">
        <f>'Subp. Inventarios'!C43*'Datos ajustados'!$E$6</f>
        <v>0</v>
      </c>
      <c r="D45" s="46">
        <f>'Subp. Compras y Pagos'!D47</f>
        <v>8252200.0000000028</v>
      </c>
      <c r="E45" s="46">
        <f>'Subp. Inventarios'!F43</f>
        <v>0</v>
      </c>
      <c r="F45" s="46">
        <f t="shared" si="4"/>
        <v>8252200.0000000028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2.75" customHeight="1">
      <c r="A46" s="10"/>
      <c r="B46" s="12" t="s">
        <v>120</v>
      </c>
      <c r="C46" s="46">
        <f>'Subp. Inventarios'!C44*'Datos ajustados'!$E$6</f>
        <v>0</v>
      </c>
      <c r="D46" s="46">
        <f>'Subp. Compras y Pagos'!D48</f>
        <v>8252200.0000000028</v>
      </c>
      <c r="E46" s="46">
        <f>'Subp. Inventarios'!F44</f>
        <v>0</v>
      </c>
      <c r="F46" s="46">
        <f t="shared" si="4"/>
        <v>8252200.0000000028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2.75" customHeight="1">
      <c r="A47" s="10"/>
      <c r="B47" s="12" t="s">
        <v>121</v>
      </c>
      <c r="C47" s="46">
        <f>'Subp. Inventarios'!C45*'Datos ajustados'!$E$6</f>
        <v>0</v>
      </c>
      <c r="D47" s="46">
        <f>'Subp. Compras y Pagos'!D49</f>
        <v>9077420.0000000019</v>
      </c>
      <c r="E47" s="46">
        <f>'Subp. Inventarios'!F45</f>
        <v>0</v>
      </c>
      <c r="F47" s="46">
        <f t="shared" si="4"/>
        <v>9077420.0000000019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2.75" customHeight="1">
      <c r="A48" s="10"/>
      <c r="B48" s="40" t="s">
        <v>17</v>
      </c>
      <c r="C48" s="72">
        <f t="shared" ref="C48:F48" si="5">SUM(C36:C47)</f>
        <v>0</v>
      </c>
      <c r="D48" s="72">
        <f t="shared" si="5"/>
        <v>84172440.000000015</v>
      </c>
      <c r="E48" s="72">
        <f t="shared" si="5"/>
        <v>0</v>
      </c>
      <c r="F48" s="72">
        <f t="shared" si="5"/>
        <v>84172440.000000015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2.75" customHeight="1">
      <c r="A50" s="10"/>
      <c r="B50" s="127" t="s">
        <v>166</v>
      </c>
      <c r="C50" s="129"/>
      <c r="D50" s="129"/>
      <c r="E50" s="129"/>
      <c r="F50" s="128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2.75" customHeight="1">
      <c r="A51" s="10"/>
      <c r="B51" s="11" t="s">
        <v>18</v>
      </c>
      <c r="C51" s="11" t="s">
        <v>167</v>
      </c>
      <c r="D51" s="11" t="s">
        <v>168</v>
      </c>
      <c r="E51" s="11" t="s">
        <v>169</v>
      </c>
      <c r="F51" s="11" t="s">
        <v>170</v>
      </c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2.75" customHeight="1">
      <c r="A52" s="10"/>
      <c r="B52" s="12" t="s">
        <v>110</v>
      </c>
      <c r="C52" s="46">
        <f>'Subp. Inventarios'!C49*'Datos ajustados'!$F$6</f>
        <v>0</v>
      </c>
      <c r="D52" s="46">
        <f>'Subp. Compras y Pagos'!D55</f>
        <v>7625032.8000000035</v>
      </c>
      <c r="E52" s="46">
        <f>'Subp. Inventarios'!F49</f>
        <v>0</v>
      </c>
      <c r="F52" s="46">
        <f t="shared" ref="F52:F63" si="6">C52+D52-E52</f>
        <v>7625032.8000000035</v>
      </c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2.75" customHeight="1">
      <c r="A53" s="10"/>
      <c r="B53" s="12" t="s">
        <v>111</v>
      </c>
      <c r="C53" s="46">
        <f>'Subp. Inventarios'!C50*'Datos ajustados'!$F$6</f>
        <v>0</v>
      </c>
      <c r="D53" s="46">
        <f>'Subp. Compras y Pagos'!D56</f>
        <v>8895871.6000000034</v>
      </c>
      <c r="E53" s="46">
        <f>'Subp. Inventarios'!F50</f>
        <v>0</v>
      </c>
      <c r="F53" s="46">
        <f t="shared" si="6"/>
        <v>8895871.6000000034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2.75" customHeight="1">
      <c r="A54" s="10"/>
      <c r="B54" s="12" t="s">
        <v>112</v>
      </c>
      <c r="C54" s="46">
        <f>'Subp. Inventarios'!C51*'Datos ajustados'!$F$6</f>
        <v>0</v>
      </c>
      <c r="D54" s="46">
        <f>'Subp. Compras y Pagos'!D57</f>
        <v>8895871.6000000034</v>
      </c>
      <c r="E54" s="46">
        <f>'Subp. Inventarios'!F51</f>
        <v>0</v>
      </c>
      <c r="F54" s="46">
        <f t="shared" si="6"/>
        <v>8895871.6000000034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2.75" customHeight="1">
      <c r="A55" s="10"/>
      <c r="B55" s="12" t="s">
        <v>113</v>
      </c>
      <c r="C55" s="46">
        <f>'Subp. Inventarios'!C52*'Datos ajustados'!$F$6</f>
        <v>0</v>
      </c>
      <c r="D55" s="46">
        <f>'Subp. Compras y Pagos'!D58</f>
        <v>10166710.400000006</v>
      </c>
      <c r="E55" s="46">
        <f>'Subp. Inventarios'!F52</f>
        <v>0</v>
      </c>
      <c r="F55" s="46">
        <f t="shared" si="6"/>
        <v>10166710.400000006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2.75" customHeight="1">
      <c r="A56" s="10"/>
      <c r="B56" s="12" t="s">
        <v>114</v>
      </c>
      <c r="C56" s="46">
        <f>'Subp. Inventarios'!C53*'Datos ajustados'!$F$6</f>
        <v>0</v>
      </c>
      <c r="D56" s="46">
        <f>'Subp. Compras y Pagos'!D59</f>
        <v>10166710.400000006</v>
      </c>
      <c r="E56" s="46">
        <f>'Subp. Inventarios'!F53</f>
        <v>0</v>
      </c>
      <c r="F56" s="46">
        <f t="shared" si="6"/>
        <v>10166710.400000006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2.75" customHeight="1">
      <c r="A57" s="10"/>
      <c r="B57" s="12" t="s">
        <v>115</v>
      </c>
      <c r="C57" s="46">
        <f>'Subp. Inventarios'!C54*'Datos ajustados'!$F$6</f>
        <v>0</v>
      </c>
      <c r="D57" s="46">
        <f>'Subp. Compras y Pagos'!D60</f>
        <v>10166710.400000006</v>
      </c>
      <c r="E57" s="46">
        <f>'Subp. Inventarios'!F54</f>
        <v>0</v>
      </c>
      <c r="F57" s="46">
        <f t="shared" si="6"/>
        <v>10166710.400000006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2.75" customHeight="1">
      <c r="A58" s="10"/>
      <c r="B58" s="12" t="s">
        <v>116</v>
      </c>
      <c r="C58" s="46">
        <f>'Subp. Inventarios'!C55*'Datos ajustados'!$F$6</f>
        <v>0</v>
      </c>
      <c r="D58" s="46">
        <f>'Subp. Compras y Pagos'!D61</f>
        <v>11437549.200000005</v>
      </c>
      <c r="E58" s="46">
        <f>'Subp. Inventarios'!F55</f>
        <v>0</v>
      </c>
      <c r="F58" s="46">
        <f t="shared" si="6"/>
        <v>11437549.200000005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2.75" customHeight="1">
      <c r="A59" s="10"/>
      <c r="B59" s="12" t="s">
        <v>117</v>
      </c>
      <c r="C59" s="46">
        <f>'Subp. Inventarios'!C56*'Datos ajustados'!$F$6</f>
        <v>0</v>
      </c>
      <c r="D59" s="46">
        <f>'Subp. Compras y Pagos'!D62</f>
        <v>11437549.200000005</v>
      </c>
      <c r="E59" s="46">
        <f>'Subp. Inventarios'!F56</f>
        <v>0</v>
      </c>
      <c r="F59" s="46">
        <f t="shared" si="6"/>
        <v>11437549.200000005</v>
      </c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2.75" customHeight="1">
      <c r="A60" s="10"/>
      <c r="B60" s="12" t="s">
        <v>118</v>
      </c>
      <c r="C60" s="46">
        <f>'Subp. Inventarios'!C57*'Datos ajustados'!$F$6</f>
        <v>0</v>
      </c>
      <c r="D60" s="46">
        <f>'Subp. Compras y Pagos'!D63</f>
        <v>11437549.200000005</v>
      </c>
      <c r="E60" s="46">
        <f>'Subp. Inventarios'!F57</f>
        <v>0</v>
      </c>
      <c r="F60" s="46">
        <f t="shared" si="6"/>
        <v>11437549.200000005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2.75" customHeight="1">
      <c r="A61" s="10"/>
      <c r="B61" s="12" t="s">
        <v>119</v>
      </c>
      <c r="C61" s="46">
        <f>'Subp. Inventarios'!C58*'Datos ajustados'!$F$6</f>
        <v>0</v>
      </c>
      <c r="D61" s="46">
        <f>'Subp. Compras y Pagos'!D64</f>
        <v>12708388.000000007</v>
      </c>
      <c r="E61" s="46">
        <f>'Subp. Inventarios'!F58</f>
        <v>0</v>
      </c>
      <c r="F61" s="46">
        <f t="shared" si="6"/>
        <v>12708388.000000007</v>
      </c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2.75" customHeight="1">
      <c r="A62" s="10"/>
      <c r="B62" s="12" t="s">
        <v>120</v>
      </c>
      <c r="C62" s="46">
        <f>'Subp. Inventarios'!C59*'Datos ajustados'!$F$6</f>
        <v>0</v>
      </c>
      <c r="D62" s="46">
        <f>'Subp. Compras y Pagos'!D65</f>
        <v>12708388.000000007</v>
      </c>
      <c r="E62" s="46">
        <f>'Subp. Inventarios'!F59</f>
        <v>0</v>
      </c>
      <c r="F62" s="46">
        <f t="shared" si="6"/>
        <v>12708388.000000007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2.75" customHeight="1">
      <c r="A63" s="10"/>
      <c r="B63" s="12" t="s">
        <v>121</v>
      </c>
      <c r="C63" s="46">
        <f>'Subp. Inventarios'!C60*'Datos ajustados'!$F$6</f>
        <v>0</v>
      </c>
      <c r="D63" s="46">
        <f>'Subp. Compras y Pagos'!D66</f>
        <v>13979226.800000004</v>
      </c>
      <c r="E63" s="46">
        <f>'Subp. Inventarios'!F60</f>
        <v>0</v>
      </c>
      <c r="F63" s="46">
        <f t="shared" si="6"/>
        <v>13979226.800000004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2.75" customHeight="1">
      <c r="A64" s="10"/>
      <c r="B64" s="40" t="s">
        <v>18</v>
      </c>
      <c r="C64" s="72">
        <f t="shared" ref="C64:F64" si="7">SUM(C52:C63)</f>
        <v>0</v>
      </c>
      <c r="D64" s="72">
        <f t="shared" si="7"/>
        <v>129625557.60000005</v>
      </c>
      <c r="E64" s="72">
        <f t="shared" si="7"/>
        <v>0</v>
      </c>
      <c r="F64" s="72">
        <f t="shared" si="7"/>
        <v>129625557.60000005</v>
      </c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2.75" customHeight="1">
      <c r="A66" s="10"/>
      <c r="B66" s="127" t="s">
        <v>166</v>
      </c>
      <c r="C66" s="129"/>
      <c r="D66" s="129"/>
      <c r="E66" s="129"/>
      <c r="F66" s="128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2.75" customHeight="1">
      <c r="A67" s="10"/>
      <c r="B67" s="11" t="s">
        <v>19</v>
      </c>
      <c r="C67" s="11" t="s">
        <v>167</v>
      </c>
      <c r="D67" s="11" t="s">
        <v>168</v>
      </c>
      <c r="E67" s="11" t="s">
        <v>169</v>
      </c>
      <c r="F67" s="11" t="s">
        <v>170</v>
      </c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2.75" customHeight="1">
      <c r="A68" s="10"/>
      <c r="B68" s="12" t="s">
        <v>110</v>
      </c>
      <c r="C68" s="46">
        <f>'Subp. Inventarios'!C64*'Datos ajustados'!$G$6</f>
        <v>0</v>
      </c>
      <c r="D68" s="46">
        <f>'Subp. Compras y Pagos'!D72</f>
        <v>11183381.440000009</v>
      </c>
      <c r="E68" s="46">
        <f>'Subp. Inventarios'!F64</f>
        <v>0</v>
      </c>
      <c r="F68" s="46">
        <f t="shared" ref="F68:F79" si="8">C68+D68-E68</f>
        <v>11183381.440000009</v>
      </c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2.75" customHeight="1">
      <c r="A69" s="10"/>
      <c r="B69" s="12" t="s">
        <v>111</v>
      </c>
      <c r="C69" s="46">
        <f>'Subp. Inventarios'!C65*'Datos ajustados'!$G$6</f>
        <v>0</v>
      </c>
      <c r="D69" s="46">
        <f>'Subp. Compras y Pagos'!D73</f>
        <v>11183381.440000009</v>
      </c>
      <c r="E69" s="46">
        <f>'Subp. Inventarios'!F65</f>
        <v>0</v>
      </c>
      <c r="F69" s="46">
        <f t="shared" si="8"/>
        <v>11183381.440000009</v>
      </c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2.75" customHeight="1">
      <c r="A70" s="10"/>
      <c r="B70" s="12" t="s">
        <v>112</v>
      </c>
      <c r="C70" s="46">
        <f>'Subp. Inventarios'!C66*'Datos ajustados'!$G$6</f>
        <v>0</v>
      </c>
      <c r="D70" s="46">
        <f>'Subp. Compras y Pagos'!D74</f>
        <v>11183381.440000009</v>
      </c>
      <c r="E70" s="46">
        <f>'Subp. Inventarios'!F66</f>
        <v>0</v>
      </c>
      <c r="F70" s="46">
        <f t="shared" si="8"/>
        <v>11183381.440000009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2.75" customHeight="1">
      <c r="A71" s="10"/>
      <c r="B71" s="12" t="s">
        <v>113</v>
      </c>
      <c r="C71" s="46">
        <f>'Subp. Inventarios'!C67*'Datos ajustados'!$G$6</f>
        <v>0</v>
      </c>
      <c r="D71" s="46">
        <f>'Subp. Compras y Pagos'!D75</f>
        <v>12781007.360000009</v>
      </c>
      <c r="E71" s="46">
        <f>'Subp. Inventarios'!F67</f>
        <v>0</v>
      </c>
      <c r="F71" s="46">
        <f t="shared" si="8"/>
        <v>12781007.360000009</v>
      </c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2.75" customHeight="1">
      <c r="A72" s="10"/>
      <c r="B72" s="12" t="s">
        <v>114</v>
      </c>
      <c r="C72" s="46">
        <f>'Subp. Inventarios'!C68*'Datos ajustados'!$G$6</f>
        <v>0</v>
      </c>
      <c r="D72" s="46">
        <f>'Subp. Compras y Pagos'!D76</f>
        <v>12781007.360000009</v>
      </c>
      <c r="E72" s="46">
        <f>'Subp. Inventarios'!F68</f>
        <v>0</v>
      </c>
      <c r="F72" s="46">
        <f t="shared" si="8"/>
        <v>12781007.360000009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2.75" customHeight="1">
      <c r="A73" s="10"/>
      <c r="B73" s="12" t="s">
        <v>115</v>
      </c>
      <c r="C73" s="46">
        <f>'Subp. Inventarios'!C69*'Datos ajustados'!$G$6</f>
        <v>0</v>
      </c>
      <c r="D73" s="46">
        <f>'Subp. Compras y Pagos'!D77</f>
        <v>12781007.360000009</v>
      </c>
      <c r="E73" s="46">
        <f>'Subp. Inventarios'!F69</f>
        <v>0</v>
      </c>
      <c r="F73" s="46">
        <f t="shared" si="8"/>
        <v>12781007.360000009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2.75" customHeight="1">
      <c r="A74" s="10"/>
      <c r="B74" s="12" t="s">
        <v>116</v>
      </c>
      <c r="C74" s="46">
        <f>'Subp. Inventarios'!C70*'Datos ajustados'!$G$6</f>
        <v>0</v>
      </c>
      <c r="D74" s="46">
        <f>'Subp. Compras y Pagos'!D78</f>
        <v>12781007.360000009</v>
      </c>
      <c r="E74" s="46">
        <f>'Subp. Inventarios'!F70</f>
        <v>0</v>
      </c>
      <c r="F74" s="46">
        <f t="shared" si="8"/>
        <v>12781007.360000009</v>
      </c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2.75" customHeight="1">
      <c r="A75" s="10"/>
      <c r="B75" s="12" t="s">
        <v>117</v>
      </c>
      <c r="C75" s="46">
        <f>'Subp. Inventarios'!C71*'Datos ajustados'!$G$6</f>
        <v>0</v>
      </c>
      <c r="D75" s="46">
        <f>'Subp. Compras y Pagos'!D79</f>
        <v>14378633.280000009</v>
      </c>
      <c r="E75" s="46">
        <f>'Subp. Inventarios'!F71</f>
        <v>0</v>
      </c>
      <c r="F75" s="46">
        <f t="shared" si="8"/>
        <v>14378633.280000009</v>
      </c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2.75" customHeight="1">
      <c r="A76" s="10"/>
      <c r="B76" s="12" t="s">
        <v>118</v>
      </c>
      <c r="C76" s="46">
        <f>'Subp. Inventarios'!C72*'Datos ajustados'!$G$6</f>
        <v>0</v>
      </c>
      <c r="D76" s="46">
        <f>'Subp. Compras y Pagos'!D80</f>
        <v>14378633.280000009</v>
      </c>
      <c r="E76" s="46">
        <f>'Subp. Inventarios'!F72</f>
        <v>0</v>
      </c>
      <c r="F76" s="46">
        <f t="shared" si="8"/>
        <v>14378633.280000009</v>
      </c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2.75" customHeight="1">
      <c r="A77" s="10"/>
      <c r="B77" s="12" t="s">
        <v>119</v>
      </c>
      <c r="C77" s="46">
        <f>'Subp. Inventarios'!C73*'Datos ajustados'!$G$6</f>
        <v>0</v>
      </c>
      <c r="D77" s="46">
        <f>'Subp. Compras y Pagos'!D81</f>
        <v>14378633.280000009</v>
      </c>
      <c r="E77" s="46">
        <f>'Subp. Inventarios'!F73</f>
        <v>0</v>
      </c>
      <c r="F77" s="46">
        <f t="shared" si="8"/>
        <v>14378633.280000009</v>
      </c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2.75" customHeight="1">
      <c r="A78" s="10"/>
      <c r="B78" s="12" t="s">
        <v>120</v>
      </c>
      <c r="C78" s="46">
        <f>'Subp. Inventarios'!C74*'Datos ajustados'!$G$6</f>
        <v>0</v>
      </c>
      <c r="D78" s="46">
        <f>'Subp. Compras y Pagos'!D82</f>
        <v>15976259.20000001</v>
      </c>
      <c r="E78" s="46">
        <f>'Subp. Inventarios'!F74</f>
        <v>0</v>
      </c>
      <c r="F78" s="46">
        <f t="shared" si="8"/>
        <v>15976259.20000001</v>
      </c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2.75" customHeight="1">
      <c r="A79" s="10"/>
      <c r="B79" s="12" t="s">
        <v>121</v>
      </c>
      <c r="C79" s="46">
        <f>'Subp. Inventarios'!C75*'Datos ajustados'!$G$6</f>
        <v>0</v>
      </c>
      <c r="D79" s="46">
        <f>'Subp. Compras y Pagos'!D83</f>
        <v>15976259.20000001</v>
      </c>
      <c r="E79" s="46">
        <f>'Subp. Inventarios'!F75</f>
        <v>0</v>
      </c>
      <c r="F79" s="46">
        <f t="shared" si="8"/>
        <v>15976259.20000001</v>
      </c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2.75" customHeight="1">
      <c r="A80" s="10"/>
      <c r="B80" s="40" t="s">
        <v>19</v>
      </c>
      <c r="C80" s="72">
        <f t="shared" ref="C80:F80" si="9">SUM(C68:C79)</f>
        <v>0</v>
      </c>
      <c r="D80" s="72">
        <f t="shared" si="9"/>
        <v>159762592.00000012</v>
      </c>
      <c r="E80" s="72">
        <f t="shared" si="9"/>
        <v>0</v>
      </c>
      <c r="F80" s="72">
        <f t="shared" si="9"/>
        <v>159762592.00000012</v>
      </c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2.75" customHeight="1">
      <c r="A82" s="10"/>
      <c r="B82" s="127" t="s">
        <v>166</v>
      </c>
      <c r="C82" s="129"/>
      <c r="D82" s="129"/>
      <c r="E82" s="129"/>
      <c r="F82" s="128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2.75" customHeight="1">
      <c r="A83" s="10"/>
      <c r="B83" s="11" t="s">
        <v>20</v>
      </c>
      <c r="C83" s="11" t="s">
        <v>167</v>
      </c>
      <c r="D83" s="11" t="s">
        <v>168</v>
      </c>
      <c r="E83" s="11" t="s">
        <v>169</v>
      </c>
      <c r="F83" s="11" t="s">
        <v>170</v>
      </c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2.75" customHeight="1">
      <c r="A84" s="10"/>
      <c r="B84" s="12" t="s">
        <v>110</v>
      </c>
      <c r="C84" s="46">
        <f>'Subp. Inventarios'!C79*'Datos ajustados'!$H$6</f>
        <v>0</v>
      </c>
      <c r="D84" s="46">
        <f>'Subp. Compras y Pagos'!D89</f>
        <v>13839434.532000011</v>
      </c>
      <c r="E84" s="46">
        <f>'Subp. Inventarios'!F79</f>
        <v>0</v>
      </c>
      <c r="F84" s="46">
        <f t="shared" ref="F84:F95" si="10">C84+D84-E84</f>
        <v>13839434.532000011</v>
      </c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2.75" customHeight="1">
      <c r="A85" s="10"/>
      <c r="B85" s="12" t="s">
        <v>111</v>
      </c>
      <c r="C85" s="46">
        <f>'Subp. Inventarios'!C80*'Datos ajustados'!$H$6</f>
        <v>0</v>
      </c>
      <c r="D85" s="46">
        <f>'Subp. Compras y Pagos'!D90</f>
        <v>13839434.532000011</v>
      </c>
      <c r="E85" s="46">
        <f>'Subp. Inventarios'!F80</f>
        <v>0</v>
      </c>
      <c r="F85" s="46">
        <f t="shared" si="10"/>
        <v>13839434.532000011</v>
      </c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2.75" customHeight="1">
      <c r="A86" s="10"/>
      <c r="B86" s="12" t="s">
        <v>112</v>
      </c>
      <c r="C86" s="46">
        <f>'Subp. Inventarios'!C81*'Datos ajustados'!$H$6</f>
        <v>0</v>
      </c>
      <c r="D86" s="46">
        <f>'Subp. Compras y Pagos'!D91</f>
        <v>13839434.532000011</v>
      </c>
      <c r="E86" s="46">
        <f>'Subp. Inventarios'!F81</f>
        <v>0</v>
      </c>
      <c r="F86" s="46">
        <f t="shared" si="10"/>
        <v>13839434.532000011</v>
      </c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2.75" customHeight="1">
      <c r="A87" s="10"/>
      <c r="B87" s="12" t="s">
        <v>113</v>
      </c>
      <c r="C87" s="46">
        <f>'Subp. Inventarios'!C82*'Datos ajustados'!$H$6</f>
        <v>0</v>
      </c>
      <c r="D87" s="46">
        <f>'Subp. Compras y Pagos'!D92</f>
        <v>15816496.60800001</v>
      </c>
      <c r="E87" s="46">
        <f>'Subp. Inventarios'!F82</f>
        <v>0</v>
      </c>
      <c r="F87" s="46">
        <f t="shared" si="10"/>
        <v>15816496.60800001</v>
      </c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2.75" customHeight="1">
      <c r="A88" s="10"/>
      <c r="B88" s="12" t="s">
        <v>114</v>
      </c>
      <c r="C88" s="46">
        <f>'Subp. Inventarios'!C83*'Datos ajustados'!$H$6</f>
        <v>0</v>
      </c>
      <c r="D88" s="46">
        <f>'Subp. Compras y Pagos'!D93</f>
        <v>15816496.60800001</v>
      </c>
      <c r="E88" s="46">
        <f>'Subp. Inventarios'!F83</f>
        <v>0</v>
      </c>
      <c r="F88" s="46">
        <f t="shared" si="10"/>
        <v>15816496.60800001</v>
      </c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2.75" customHeight="1">
      <c r="A89" s="10"/>
      <c r="B89" s="12" t="s">
        <v>115</v>
      </c>
      <c r="C89" s="46">
        <f>'Subp. Inventarios'!C84*'Datos ajustados'!$H$6</f>
        <v>0</v>
      </c>
      <c r="D89" s="46">
        <f>'Subp. Compras y Pagos'!D94</f>
        <v>15816496.60800001</v>
      </c>
      <c r="E89" s="46">
        <f>'Subp. Inventarios'!F84</f>
        <v>0</v>
      </c>
      <c r="F89" s="46">
        <f t="shared" si="10"/>
        <v>15816496.60800001</v>
      </c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2.75" customHeight="1">
      <c r="A90" s="10"/>
      <c r="B90" s="12" t="s">
        <v>116</v>
      </c>
      <c r="C90" s="46">
        <f>'Subp. Inventarios'!C85*'Datos ajustados'!$H$6</f>
        <v>0</v>
      </c>
      <c r="D90" s="46">
        <f>'Subp. Compras y Pagos'!D95</f>
        <v>15816496.60800001</v>
      </c>
      <c r="E90" s="46">
        <f>'Subp. Inventarios'!F85</f>
        <v>0</v>
      </c>
      <c r="F90" s="46">
        <f t="shared" si="10"/>
        <v>15816496.60800001</v>
      </c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2.75" customHeight="1">
      <c r="A91" s="10"/>
      <c r="B91" s="12" t="s">
        <v>117</v>
      </c>
      <c r="C91" s="46">
        <f>'Subp. Inventarios'!C86*'Datos ajustados'!$H$6</f>
        <v>0</v>
      </c>
      <c r="D91" s="46">
        <f>'Subp. Compras y Pagos'!D96</f>
        <v>17793558.684000012</v>
      </c>
      <c r="E91" s="46">
        <f>'Subp. Inventarios'!F86</f>
        <v>0</v>
      </c>
      <c r="F91" s="46">
        <f t="shared" si="10"/>
        <v>17793558.684000012</v>
      </c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2.75" customHeight="1">
      <c r="A92" s="10"/>
      <c r="B92" s="12" t="s">
        <v>118</v>
      </c>
      <c r="C92" s="46">
        <f>'Subp. Inventarios'!C87*'Datos ajustados'!$H$6</f>
        <v>0</v>
      </c>
      <c r="D92" s="46">
        <f>'Subp. Compras y Pagos'!D97</f>
        <v>17793558.684000012</v>
      </c>
      <c r="E92" s="46">
        <f>'Subp. Inventarios'!F87</f>
        <v>0</v>
      </c>
      <c r="F92" s="46">
        <f t="shared" si="10"/>
        <v>17793558.684000012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2.75" customHeight="1">
      <c r="A93" s="10"/>
      <c r="B93" s="12" t="s">
        <v>119</v>
      </c>
      <c r="C93" s="46">
        <f>'Subp. Inventarios'!C88*'Datos ajustados'!$H$6</f>
        <v>0</v>
      </c>
      <c r="D93" s="46">
        <f>'Subp. Compras y Pagos'!D98</f>
        <v>17793558.684000012</v>
      </c>
      <c r="E93" s="46">
        <f>'Subp. Inventarios'!F88</f>
        <v>0</v>
      </c>
      <c r="F93" s="46">
        <f t="shared" si="10"/>
        <v>17793558.684000012</v>
      </c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2.75" customHeight="1">
      <c r="A94" s="10"/>
      <c r="B94" s="12" t="s">
        <v>120</v>
      </c>
      <c r="C94" s="46">
        <f>'Subp. Inventarios'!C89*'Datos ajustados'!$H$6</f>
        <v>0</v>
      </c>
      <c r="D94" s="46">
        <f>'Subp. Compras y Pagos'!D99</f>
        <v>19770620.760000013</v>
      </c>
      <c r="E94" s="46">
        <f>'Subp. Inventarios'!F89</f>
        <v>0</v>
      </c>
      <c r="F94" s="46">
        <f t="shared" si="10"/>
        <v>19770620.760000013</v>
      </c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2.75" customHeight="1">
      <c r="A95" s="10"/>
      <c r="B95" s="12" t="s">
        <v>121</v>
      </c>
      <c r="C95" s="46">
        <f>'Subp. Inventarios'!C90*'Datos ajustados'!$H$6</f>
        <v>0</v>
      </c>
      <c r="D95" s="46">
        <f>'Subp. Compras y Pagos'!D100</f>
        <v>19770620.760000013</v>
      </c>
      <c r="E95" s="46">
        <f>'Subp. Inventarios'!F90</f>
        <v>0</v>
      </c>
      <c r="F95" s="46">
        <f t="shared" si="10"/>
        <v>19770620.760000013</v>
      </c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2.75" customHeight="1">
      <c r="A96" s="10"/>
      <c r="B96" s="40" t="s">
        <v>20</v>
      </c>
      <c r="C96" s="72">
        <f t="shared" ref="C96:F96" si="11">SUM(C84:C95)</f>
        <v>0</v>
      </c>
      <c r="D96" s="72">
        <f t="shared" si="11"/>
        <v>197706207.60000014</v>
      </c>
      <c r="E96" s="72">
        <f t="shared" si="11"/>
        <v>0</v>
      </c>
      <c r="F96" s="72">
        <f t="shared" si="11"/>
        <v>197706207.60000014</v>
      </c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2.75" customHeight="1">
      <c r="A98" s="10"/>
      <c r="B98" s="127" t="s">
        <v>166</v>
      </c>
      <c r="C98" s="129"/>
      <c r="D98" s="129"/>
      <c r="E98" s="129"/>
      <c r="F98" s="128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2.75" customHeight="1">
      <c r="A99" s="10"/>
      <c r="B99" s="11" t="s">
        <v>21</v>
      </c>
      <c r="C99" s="11" t="s">
        <v>167</v>
      </c>
      <c r="D99" s="11" t="s">
        <v>168</v>
      </c>
      <c r="E99" s="11" t="s">
        <v>169</v>
      </c>
      <c r="F99" s="11" t="s">
        <v>170</v>
      </c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2.75" customHeight="1">
      <c r="A100" s="10"/>
      <c r="B100" s="12" t="s">
        <v>110</v>
      </c>
      <c r="C100" s="46">
        <f>'Subp. Inventarios'!C94*'Datos ajustados'!$I$6</f>
        <v>0</v>
      </c>
      <c r="D100" s="46">
        <f>'Subp. Compras y Pagos'!D106</f>
        <v>16914864.428000014</v>
      </c>
      <c r="E100" s="46">
        <f>'Subp. Inventarios'!F94</f>
        <v>0</v>
      </c>
      <c r="F100" s="46">
        <f t="shared" ref="F100:F111" si="12">C100+D100-E100</f>
        <v>16914864.428000014</v>
      </c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2.75" customHeight="1">
      <c r="A101" s="10"/>
      <c r="B101" s="12" t="s">
        <v>111</v>
      </c>
      <c r="C101" s="46">
        <f>'Subp. Inventarios'!C95*'Datos ajustados'!$I$6</f>
        <v>0</v>
      </c>
      <c r="D101" s="46">
        <f>'Subp. Compras y Pagos'!D107</f>
        <v>16914864.428000014</v>
      </c>
      <c r="E101" s="46">
        <f>'Subp. Inventarios'!F95</f>
        <v>0</v>
      </c>
      <c r="F101" s="46">
        <f t="shared" si="12"/>
        <v>16914864.428000014</v>
      </c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2.75" customHeight="1">
      <c r="A102" s="10"/>
      <c r="B102" s="12" t="s">
        <v>112</v>
      </c>
      <c r="C102" s="46">
        <f>'Subp. Inventarios'!C96*'Datos ajustados'!$I$6</f>
        <v>0</v>
      </c>
      <c r="D102" s="46">
        <f>'Subp. Compras y Pagos'!D108</f>
        <v>16914864.428000014</v>
      </c>
      <c r="E102" s="46">
        <f>'Subp. Inventarios'!F96</f>
        <v>0</v>
      </c>
      <c r="F102" s="46">
        <f t="shared" si="12"/>
        <v>16914864.428000014</v>
      </c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2.75" customHeight="1">
      <c r="A103" s="10"/>
      <c r="B103" s="12" t="s">
        <v>113</v>
      </c>
      <c r="C103" s="46">
        <f>'Subp. Inventarios'!C97*'Datos ajustados'!$I$6</f>
        <v>0</v>
      </c>
      <c r="D103" s="46">
        <f>'Subp. Compras y Pagos'!D109</f>
        <v>19331273.63200001</v>
      </c>
      <c r="E103" s="46">
        <f>'Subp. Inventarios'!F97</f>
        <v>0</v>
      </c>
      <c r="F103" s="46">
        <f t="shared" si="12"/>
        <v>19331273.63200001</v>
      </c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2.75" customHeight="1">
      <c r="A104" s="10"/>
      <c r="B104" s="12" t="s">
        <v>114</v>
      </c>
      <c r="C104" s="46">
        <f>'Subp. Inventarios'!C98*'Datos ajustados'!$I$6</f>
        <v>0</v>
      </c>
      <c r="D104" s="46">
        <f>'Subp. Compras y Pagos'!D110</f>
        <v>19331273.63200001</v>
      </c>
      <c r="E104" s="46">
        <f>'Subp. Inventarios'!F98</f>
        <v>0</v>
      </c>
      <c r="F104" s="46">
        <f t="shared" si="12"/>
        <v>19331273.63200001</v>
      </c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2.75" customHeight="1">
      <c r="A105" s="10"/>
      <c r="B105" s="12" t="s">
        <v>115</v>
      </c>
      <c r="C105" s="46">
        <f>'Subp. Inventarios'!C99*'Datos ajustados'!$I$6</f>
        <v>0</v>
      </c>
      <c r="D105" s="46">
        <f>'Subp. Compras y Pagos'!D111</f>
        <v>19331273.63200001</v>
      </c>
      <c r="E105" s="46">
        <f>'Subp. Inventarios'!F99</f>
        <v>0</v>
      </c>
      <c r="F105" s="46">
        <f t="shared" si="12"/>
        <v>19331273.63200001</v>
      </c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2.75" customHeight="1">
      <c r="A106" s="10"/>
      <c r="B106" s="12" t="s">
        <v>116</v>
      </c>
      <c r="C106" s="46">
        <f>'Subp. Inventarios'!C100*'Datos ajustados'!$I$6</f>
        <v>0</v>
      </c>
      <c r="D106" s="46">
        <f>'Subp. Compras y Pagos'!D112</f>
        <v>19331273.63200001</v>
      </c>
      <c r="E106" s="46">
        <f>'Subp. Inventarios'!F100</f>
        <v>0</v>
      </c>
      <c r="F106" s="46">
        <f t="shared" si="12"/>
        <v>19331273.63200001</v>
      </c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2.75" customHeight="1">
      <c r="A107" s="10"/>
      <c r="B107" s="12" t="s">
        <v>117</v>
      </c>
      <c r="C107" s="46">
        <f>'Subp. Inventarios'!C101*'Datos ajustados'!$I$6</f>
        <v>0</v>
      </c>
      <c r="D107" s="46">
        <f>'Subp. Compras y Pagos'!D113</f>
        <v>21747682.836000014</v>
      </c>
      <c r="E107" s="46">
        <f>'Subp. Inventarios'!F101</f>
        <v>0</v>
      </c>
      <c r="F107" s="46">
        <f t="shared" si="12"/>
        <v>21747682.836000014</v>
      </c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2.75" customHeight="1">
      <c r="A108" s="10"/>
      <c r="B108" s="12" t="s">
        <v>118</v>
      </c>
      <c r="C108" s="46">
        <f>'Subp. Inventarios'!C102*'Datos ajustados'!$I$6</f>
        <v>0</v>
      </c>
      <c r="D108" s="46">
        <f>'Subp. Compras y Pagos'!D114</f>
        <v>21747682.836000014</v>
      </c>
      <c r="E108" s="46">
        <f>'Subp. Inventarios'!F102</f>
        <v>0</v>
      </c>
      <c r="F108" s="46">
        <f t="shared" si="12"/>
        <v>21747682.836000014</v>
      </c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2.75" customHeight="1">
      <c r="A109" s="10"/>
      <c r="B109" s="12" t="s">
        <v>119</v>
      </c>
      <c r="C109" s="46">
        <f>'Subp. Inventarios'!C103*'Datos ajustados'!$I$6</f>
        <v>0</v>
      </c>
      <c r="D109" s="46">
        <f>'Subp. Compras y Pagos'!D115</f>
        <v>21747682.836000014</v>
      </c>
      <c r="E109" s="46">
        <f>'Subp. Inventarios'!F103</f>
        <v>0</v>
      </c>
      <c r="F109" s="46">
        <f t="shared" si="12"/>
        <v>21747682.836000014</v>
      </c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2.75" customHeight="1">
      <c r="A110" s="10"/>
      <c r="B110" s="12" t="s">
        <v>120</v>
      </c>
      <c r="C110" s="46">
        <f>'Subp. Inventarios'!C104*'Datos ajustados'!$I$6</f>
        <v>0</v>
      </c>
      <c r="D110" s="46">
        <f>'Subp. Compras y Pagos'!D116</f>
        <v>24164092.040000018</v>
      </c>
      <c r="E110" s="46">
        <f>'Subp. Inventarios'!F104</f>
        <v>0</v>
      </c>
      <c r="F110" s="46">
        <f t="shared" si="12"/>
        <v>24164092.040000018</v>
      </c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2.75" customHeight="1">
      <c r="A111" s="10"/>
      <c r="B111" s="12" t="s">
        <v>121</v>
      </c>
      <c r="C111" s="46">
        <f>'Subp. Inventarios'!C105*'Datos ajustados'!$I$6</f>
        <v>0</v>
      </c>
      <c r="D111" s="46">
        <f>'Subp. Compras y Pagos'!D117</f>
        <v>24164092.040000018</v>
      </c>
      <c r="E111" s="46">
        <f>'Subp. Inventarios'!F105</f>
        <v>0</v>
      </c>
      <c r="F111" s="46">
        <f t="shared" si="12"/>
        <v>24164092.040000018</v>
      </c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2.75" customHeight="1">
      <c r="A112" s="10"/>
      <c r="B112" s="40" t="s">
        <v>21</v>
      </c>
      <c r="C112" s="72">
        <f t="shared" ref="C112:F112" si="13">SUM(C100:C111)</f>
        <v>0</v>
      </c>
      <c r="D112" s="72">
        <f t="shared" si="13"/>
        <v>241640920.40000021</v>
      </c>
      <c r="E112" s="72">
        <f t="shared" si="13"/>
        <v>0</v>
      </c>
      <c r="F112" s="72">
        <f t="shared" si="13"/>
        <v>241640920.40000021</v>
      </c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2.75" customHeight="1">
      <c r="A114" s="10"/>
      <c r="B114" s="127" t="s">
        <v>166</v>
      </c>
      <c r="C114" s="129"/>
      <c r="D114" s="129"/>
      <c r="E114" s="129"/>
      <c r="F114" s="128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2.75" customHeight="1">
      <c r="A115" s="10"/>
      <c r="B115" s="11" t="s">
        <v>22</v>
      </c>
      <c r="C115" s="11" t="s">
        <v>167</v>
      </c>
      <c r="D115" s="11" t="s">
        <v>168</v>
      </c>
      <c r="E115" s="11" t="s">
        <v>169</v>
      </c>
      <c r="F115" s="11" t="s">
        <v>170</v>
      </c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2.75" customHeight="1">
      <c r="A116" s="10"/>
      <c r="B116" s="12" t="s">
        <v>110</v>
      </c>
      <c r="C116" s="46">
        <f>'Subp. Inventarios'!C109*'Datos ajustados'!$J$6</f>
        <v>0</v>
      </c>
      <c r="D116" s="46">
        <f>'Subp. Compras y Pagos'!D123</f>
        <v>20466985.95788002</v>
      </c>
      <c r="E116" s="46">
        <f>'Subp. Inventarios'!F109</f>
        <v>0</v>
      </c>
      <c r="F116" s="46">
        <f t="shared" ref="F116:F127" si="14">C116+D116-E116</f>
        <v>20466985.95788002</v>
      </c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2.75" customHeight="1">
      <c r="A117" s="10"/>
      <c r="B117" s="12" t="s">
        <v>111</v>
      </c>
      <c r="C117" s="46">
        <f>'Subp. Inventarios'!C110*'Datos ajustados'!$J$6</f>
        <v>0</v>
      </c>
      <c r="D117" s="46">
        <f>'Subp. Compras y Pagos'!D124</f>
        <v>20466985.95788002</v>
      </c>
      <c r="E117" s="46">
        <f>'Subp. Inventarios'!F110</f>
        <v>0</v>
      </c>
      <c r="F117" s="46">
        <f t="shared" si="14"/>
        <v>20466985.95788002</v>
      </c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2.75" customHeight="1">
      <c r="A118" s="10"/>
      <c r="B118" s="12" t="s">
        <v>112</v>
      </c>
      <c r="C118" s="46">
        <f>'Subp. Inventarios'!C111*'Datos ajustados'!$J$6</f>
        <v>0</v>
      </c>
      <c r="D118" s="46">
        <f>'Subp. Compras y Pagos'!D125</f>
        <v>20466985.95788002</v>
      </c>
      <c r="E118" s="46">
        <f>'Subp. Inventarios'!F111</f>
        <v>0</v>
      </c>
      <c r="F118" s="46">
        <f t="shared" si="14"/>
        <v>20466985.95788002</v>
      </c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2.75" customHeight="1">
      <c r="A119" s="10"/>
      <c r="B119" s="12" t="s">
        <v>113</v>
      </c>
      <c r="C119" s="46">
        <f>'Subp. Inventarios'!C112*'Datos ajustados'!$J$6</f>
        <v>0</v>
      </c>
      <c r="D119" s="46">
        <f>'Subp. Compras y Pagos'!D126</f>
        <v>23390841.094720021</v>
      </c>
      <c r="E119" s="46">
        <f>'Subp. Inventarios'!F112</f>
        <v>0</v>
      </c>
      <c r="F119" s="46">
        <f t="shared" si="14"/>
        <v>23390841.094720021</v>
      </c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2.75" customHeight="1">
      <c r="A120" s="10"/>
      <c r="B120" s="12" t="s">
        <v>114</v>
      </c>
      <c r="C120" s="46">
        <f>'Subp. Inventarios'!C113*'Datos ajustados'!$J$6</f>
        <v>0</v>
      </c>
      <c r="D120" s="46">
        <f>'Subp. Compras y Pagos'!D127</f>
        <v>23390841.094720021</v>
      </c>
      <c r="E120" s="46">
        <f>'Subp. Inventarios'!F113</f>
        <v>0</v>
      </c>
      <c r="F120" s="46">
        <f t="shared" si="14"/>
        <v>23390841.094720021</v>
      </c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2.75" customHeight="1">
      <c r="A121" s="10"/>
      <c r="B121" s="12" t="s">
        <v>115</v>
      </c>
      <c r="C121" s="46">
        <f>'Subp. Inventarios'!C114*'Datos ajustados'!$J$6</f>
        <v>0</v>
      </c>
      <c r="D121" s="46">
        <f>'Subp. Compras y Pagos'!D128</f>
        <v>23390841.094720021</v>
      </c>
      <c r="E121" s="46">
        <f>'Subp. Inventarios'!F114</f>
        <v>0</v>
      </c>
      <c r="F121" s="46">
        <f t="shared" si="14"/>
        <v>23390841.094720021</v>
      </c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2.75" customHeight="1">
      <c r="A122" s="10"/>
      <c r="B122" s="12" t="s">
        <v>116</v>
      </c>
      <c r="C122" s="46">
        <f>'Subp. Inventarios'!C115*'Datos ajustados'!$J$6</f>
        <v>0</v>
      </c>
      <c r="D122" s="46">
        <f>'Subp. Compras y Pagos'!D129</f>
        <v>23390841.094720021</v>
      </c>
      <c r="E122" s="46">
        <f>'Subp. Inventarios'!F115</f>
        <v>0</v>
      </c>
      <c r="F122" s="46">
        <f t="shared" si="14"/>
        <v>23390841.094720021</v>
      </c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2.75" customHeight="1">
      <c r="A123" s="10"/>
      <c r="B123" s="12" t="s">
        <v>117</v>
      </c>
      <c r="C123" s="46">
        <f>'Subp. Inventarios'!C116*'Datos ajustados'!$J$6</f>
        <v>0</v>
      </c>
      <c r="D123" s="46">
        <f>'Subp. Compras y Pagos'!D130</f>
        <v>26314696.231560022</v>
      </c>
      <c r="E123" s="46">
        <f>'Subp. Inventarios'!F116</f>
        <v>0</v>
      </c>
      <c r="F123" s="46">
        <f t="shared" si="14"/>
        <v>26314696.231560022</v>
      </c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2.75" customHeight="1">
      <c r="A124" s="10"/>
      <c r="B124" s="12" t="s">
        <v>118</v>
      </c>
      <c r="C124" s="46">
        <f>'Subp. Inventarios'!C117*'Datos ajustados'!$J$6</f>
        <v>0</v>
      </c>
      <c r="D124" s="46">
        <f>'Subp. Compras y Pagos'!D131</f>
        <v>26314696.231560022</v>
      </c>
      <c r="E124" s="46">
        <f>'Subp. Inventarios'!F117</f>
        <v>0</v>
      </c>
      <c r="F124" s="46">
        <f t="shared" si="14"/>
        <v>26314696.231560022</v>
      </c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2.75" customHeight="1">
      <c r="A125" s="10"/>
      <c r="B125" s="12" t="s">
        <v>119</v>
      </c>
      <c r="C125" s="46">
        <f>'Subp. Inventarios'!C118*'Datos ajustados'!$J$6</f>
        <v>0</v>
      </c>
      <c r="D125" s="46">
        <f>'Subp. Compras y Pagos'!D132</f>
        <v>26314696.231560022</v>
      </c>
      <c r="E125" s="46">
        <f>'Subp. Inventarios'!F118</f>
        <v>0</v>
      </c>
      <c r="F125" s="46">
        <f t="shared" si="14"/>
        <v>26314696.231560022</v>
      </c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2.75" customHeight="1">
      <c r="A126" s="10"/>
      <c r="B126" s="12" t="s">
        <v>120</v>
      </c>
      <c r="C126" s="46">
        <f>'Subp. Inventarios'!C119*'Datos ajustados'!$J$6</f>
        <v>0</v>
      </c>
      <c r="D126" s="46">
        <f>'Subp. Compras y Pagos'!D133</f>
        <v>29238551.368400026</v>
      </c>
      <c r="E126" s="46">
        <f>'Subp. Inventarios'!F119</f>
        <v>0</v>
      </c>
      <c r="F126" s="46">
        <f t="shared" si="14"/>
        <v>29238551.368400026</v>
      </c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2.75" customHeight="1">
      <c r="A127" s="10"/>
      <c r="B127" s="12" t="s">
        <v>121</v>
      </c>
      <c r="C127" s="46">
        <f>'Subp. Inventarios'!C120*'Datos ajustados'!$J$6</f>
        <v>0</v>
      </c>
      <c r="D127" s="46">
        <f>'Subp. Compras y Pagos'!D134</f>
        <v>29238551.368400026</v>
      </c>
      <c r="E127" s="46">
        <f>'Subp. Inventarios'!F120</f>
        <v>0</v>
      </c>
      <c r="F127" s="46">
        <f t="shared" si="14"/>
        <v>29238551.368400026</v>
      </c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2.75" customHeight="1">
      <c r="A128" s="10"/>
      <c r="B128" s="40" t="s">
        <v>22</v>
      </c>
      <c r="C128" s="72">
        <f t="shared" ref="C128:F128" si="15">SUM(C116:C127)</f>
        <v>0</v>
      </c>
      <c r="D128" s="72">
        <f t="shared" si="15"/>
        <v>292385513.68400025</v>
      </c>
      <c r="E128" s="72">
        <f t="shared" si="15"/>
        <v>0</v>
      </c>
      <c r="F128" s="72">
        <f t="shared" si="15"/>
        <v>292385513.68400025</v>
      </c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2.75" customHeight="1">
      <c r="A130" s="10"/>
      <c r="B130" s="127" t="s">
        <v>171</v>
      </c>
      <c r="C130" s="129"/>
      <c r="D130" s="129"/>
      <c r="E130" s="129"/>
      <c r="F130" s="128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2.75" customHeight="1">
      <c r="A131" s="10"/>
      <c r="B131" s="11" t="s">
        <v>130</v>
      </c>
      <c r="C131" s="11" t="s">
        <v>167</v>
      </c>
      <c r="D131" s="11" t="s">
        <v>168</v>
      </c>
      <c r="E131" s="11" t="s">
        <v>169</v>
      </c>
      <c r="F131" s="11" t="s">
        <v>170</v>
      </c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2.75" customHeight="1">
      <c r="A132" s="10"/>
      <c r="B132" s="12" t="s">
        <v>15</v>
      </c>
      <c r="C132" s="46">
        <f>C16</f>
        <v>0</v>
      </c>
      <c r="D132" s="46">
        <f>'Subp. Compras y Pagos'!D139</f>
        <v>20460000</v>
      </c>
      <c r="E132" s="46">
        <f>E16</f>
        <v>0</v>
      </c>
      <c r="F132" s="46">
        <f t="shared" ref="F132:F139" si="16">C132+D132-E132</f>
        <v>20460000</v>
      </c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2.75" customHeight="1">
      <c r="A133" s="10"/>
      <c r="B133" s="12" t="s">
        <v>16</v>
      </c>
      <c r="C133" s="46">
        <f>C32</f>
        <v>0</v>
      </c>
      <c r="D133" s="46">
        <f>'Subp. Compras y Pagos'!D140</f>
        <v>45912240</v>
      </c>
      <c r="E133" s="46">
        <f>E32</f>
        <v>0</v>
      </c>
      <c r="F133" s="46">
        <f t="shared" si="16"/>
        <v>45912240</v>
      </c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2.75" customHeight="1">
      <c r="A134" s="10"/>
      <c r="B134" s="12" t="s">
        <v>17</v>
      </c>
      <c r="C134" s="46">
        <f>C48</f>
        <v>0</v>
      </c>
      <c r="D134" s="46">
        <f>'Subp. Compras y Pagos'!D141</f>
        <v>84172440.000000015</v>
      </c>
      <c r="E134" s="46">
        <f>E48</f>
        <v>0</v>
      </c>
      <c r="F134" s="46">
        <f t="shared" si="16"/>
        <v>84172440.000000015</v>
      </c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2.75" customHeight="1">
      <c r="A135" s="10"/>
      <c r="B135" s="12" t="s">
        <v>18</v>
      </c>
      <c r="C135" s="46">
        <f>C64</f>
        <v>0</v>
      </c>
      <c r="D135" s="46">
        <f>'Subp. Compras y Pagos'!D142</f>
        <v>129625557.60000005</v>
      </c>
      <c r="E135" s="46">
        <f>E64</f>
        <v>0</v>
      </c>
      <c r="F135" s="46">
        <f t="shared" si="16"/>
        <v>129625557.60000005</v>
      </c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2.75" customHeight="1">
      <c r="A136" s="10"/>
      <c r="B136" s="12" t="s">
        <v>19</v>
      </c>
      <c r="C136" s="46">
        <f>C80</f>
        <v>0</v>
      </c>
      <c r="D136" s="46">
        <f>'Subp. Compras y Pagos'!D143</f>
        <v>159762592.00000012</v>
      </c>
      <c r="E136" s="46">
        <f>E80</f>
        <v>0</v>
      </c>
      <c r="F136" s="46">
        <f t="shared" si="16"/>
        <v>159762592.00000012</v>
      </c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2.75" customHeight="1">
      <c r="A137" s="10"/>
      <c r="B137" s="12" t="s">
        <v>20</v>
      </c>
      <c r="C137" s="46">
        <f>C96</f>
        <v>0</v>
      </c>
      <c r="D137" s="46">
        <f>'Subp. Compras y Pagos'!D144</f>
        <v>197706207.60000014</v>
      </c>
      <c r="E137" s="46">
        <f>E96</f>
        <v>0</v>
      </c>
      <c r="F137" s="46">
        <f t="shared" si="16"/>
        <v>197706207.60000014</v>
      </c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2.75" customHeight="1">
      <c r="A138" s="10"/>
      <c r="B138" s="12" t="s">
        <v>21</v>
      </c>
      <c r="C138" s="46">
        <f>C112</f>
        <v>0</v>
      </c>
      <c r="D138" s="46">
        <f>'Subp. Compras y Pagos'!D145</f>
        <v>241640920.40000021</v>
      </c>
      <c r="E138" s="46">
        <f>E112</f>
        <v>0</v>
      </c>
      <c r="F138" s="46">
        <f t="shared" si="16"/>
        <v>241640920.40000021</v>
      </c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2.75" customHeight="1">
      <c r="A139" s="10"/>
      <c r="B139" s="12" t="s">
        <v>22</v>
      </c>
      <c r="C139" s="46">
        <f>C128</f>
        <v>0</v>
      </c>
      <c r="D139" s="46">
        <f>'Subp. Compras y Pagos'!D146</f>
        <v>292385513.68400025</v>
      </c>
      <c r="E139" s="46">
        <f>E128</f>
        <v>0</v>
      </c>
      <c r="F139" s="46">
        <f t="shared" si="16"/>
        <v>292385513.68400025</v>
      </c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2.75" customHeight="1">
      <c r="A140" s="10"/>
      <c r="B140" s="143" t="s">
        <v>92</v>
      </c>
      <c r="C140" s="129"/>
      <c r="D140" s="129"/>
      <c r="E140" s="128"/>
      <c r="F140" s="72">
        <f>SUM(F132:F139)</f>
        <v>1171665471.2840009</v>
      </c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sheetProtection algorithmName="SHA-512" hashValue="f8MEJDNBvk1VEXSNOzXCU2mdUI6csCE1XWqv70TeC/e1wpBMKbyE5WppnGSzskOYVh22AKx9VZQij9CEERJepg==" saltValue="yZv22sRjGMLgP8NuIbplpA==" spinCount="100000" sheet="1" objects="1" scenarios="1"/>
  <mergeCells count="10">
    <mergeCell ref="B114:F114"/>
    <mergeCell ref="B130:F130"/>
    <mergeCell ref="B140:E140"/>
    <mergeCell ref="B2:F2"/>
    <mergeCell ref="B18:F18"/>
    <mergeCell ref="B34:F34"/>
    <mergeCell ref="B50:F50"/>
    <mergeCell ref="B66:F66"/>
    <mergeCell ref="B82:F82"/>
    <mergeCell ref="B98:F98"/>
  </mergeCells>
  <pageMargins left="0.7" right="0.7" top="0.75" bottom="0.75" header="0" footer="0"/>
  <pageSetup scale="93" orientation="landscape" r:id="rId1"/>
  <rowBreaks count="3" manualBreakCount="3">
    <brk id="32" min="1" max="5" man="1"/>
    <brk id="65" min="1" max="5" man="1"/>
    <brk id="96" min="1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showGridLines="0" showRowColHeaders="0" zoomScaleNormal="100" workbookViewId="0">
      <selection activeCell="O27" sqref="O27"/>
    </sheetView>
  </sheetViews>
  <sheetFormatPr baseColWidth="10" defaultColWidth="12.625" defaultRowHeight="15" customHeight="1"/>
  <cols>
    <col min="1" max="1" width="4.125" customWidth="1"/>
    <col min="2" max="2" width="34.25" bestFit="1" customWidth="1"/>
    <col min="3" max="3" width="14.5" bestFit="1" customWidth="1"/>
    <col min="4" max="4" width="15.5" bestFit="1" customWidth="1"/>
    <col min="5" max="5" width="15.375" bestFit="1" customWidth="1"/>
    <col min="6" max="6" width="15.75" bestFit="1" customWidth="1"/>
    <col min="7" max="8" width="15.375" bestFit="1" customWidth="1"/>
    <col min="9" max="9" width="15.75" bestFit="1" customWidth="1"/>
    <col min="10" max="10" width="16" bestFit="1" customWidth="1"/>
    <col min="11" max="11" width="3.5" style="122" bestFit="1" customWidth="1"/>
    <col min="12" max="12" width="12" bestFit="1" customWidth="1"/>
    <col min="13" max="26" width="9.375" customWidth="1"/>
  </cols>
  <sheetData>
    <row r="1" spans="1:26" ht="12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2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2.75" customHeight="1">
      <c r="A2" s="10"/>
      <c r="B2" s="127" t="s">
        <v>172</v>
      </c>
      <c r="C2" s="129"/>
      <c r="D2" s="129"/>
      <c r="E2" s="129"/>
      <c r="F2" s="129"/>
      <c r="G2" s="129"/>
      <c r="H2" s="129"/>
      <c r="I2" s="129"/>
      <c r="J2" s="128"/>
      <c r="K2" s="12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2.75" customHeight="1">
      <c r="A3" s="10"/>
      <c r="B3" s="11" t="s">
        <v>33</v>
      </c>
      <c r="C3" s="11" t="s">
        <v>15</v>
      </c>
      <c r="D3" s="11" t="s">
        <v>16</v>
      </c>
      <c r="E3" s="11" t="s">
        <v>17</v>
      </c>
      <c r="F3" s="11" t="s">
        <v>18</v>
      </c>
      <c r="G3" s="11" t="s">
        <v>19</v>
      </c>
      <c r="H3" s="11" t="s">
        <v>20</v>
      </c>
      <c r="I3" s="11" t="s">
        <v>21</v>
      </c>
      <c r="J3" s="11" t="s">
        <v>22</v>
      </c>
      <c r="K3" s="84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2.75" customHeight="1">
      <c r="A4" s="10"/>
      <c r="B4" s="12" t="s">
        <v>38</v>
      </c>
      <c r="C4" s="46">
        <f>'Datos ajustados'!C14</f>
        <v>1092798</v>
      </c>
      <c r="D4" s="46">
        <f>'Datos ajustados'!D14</f>
        <v>1147437.9000000001</v>
      </c>
      <c r="E4" s="46">
        <f>'Datos ajustados'!E14</f>
        <v>1204809.7950000002</v>
      </c>
      <c r="F4" s="46">
        <f>'Datos ajustados'!F14</f>
        <v>1265050.2847500001</v>
      </c>
      <c r="G4" s="46">
        <f>'Datos ajustados'!G14</f>
        <v>1328302.7989875001</v>
      </c>
      <c r="H4" s="46">
        <f>'Datos ajustados'!H14</f>
        <v>1394717.9389368752</v>
      </c>
      <c r="I4" s="46">
        <f>'Datos ajustados'!I14</f>
        <v>1464453.8358837189</v>
      </c>
      <c r="J4" s="46">
        <f>'Datos ajustados'!J14</f>
        <v>1537676.5276779048</v>
      </c>
      <c r="K4" s="121"/>
      <c r="L4" s="92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2.75" customHeight="1">
      <c r="A5" s="10"/>
      <c r="B5" s="27" t="s">
        <v>173</v>
      </c>
      <c r="C5" s="46">
        <f>20000*12</f>
        <v>240000</v>
      </c>
      <c r="D5" s="46">
        <f t="shared" ref="D5:J5" si="0">80000*12</f>
        <v>960000</v>
      </c>
      <c r="E5" s="46">
        <f t="shared" si="0"/>
        <v>960000</v>
      </c>
      <c r="F5" s="46">
        <f t="shared" si="0"/>
        <v>960000</v>
      </c>
      <c r="G5" s="46">
        <f t="shared" si="0"/>
        <v>960000</v>
      </c>
      <c r="H5" s="46">
        <f t="shared" si="0"/>
        <v>960000</v>
      </c>
      <c r="I5" s="46">
        <f t="shared" si="0"/>
        <v>960000</v>
      </c>
      <c r="J5" s="46">
        <f t="shared" si="0"/>
        <v>960000</v>
      </c>
      <c r="K5" s="121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2.75" customHeight="1">
      <c r="A6" s="10"/>
      <c r="B6" s="12" t="s">
        <v>174</v>
      </c>
      <c r="C6" s="46">
        <f t="shared" ref="C6:J6" si="1">8000*12</f>
        <v>96000</v>
      </c>
      <c r="D6" s="46">
        <f t="shared" si="1"/>
        <v>96000</v>
      </c>
      <c r="E6" s="46">
        <f t="shared" si="1"/>
        <v>96000</v>
      </c>
      <c r="F6" s="46">
        <f t="shared" si="1"/>
        <v>96000</v>
      </c>
      <c r="G6" s="46">
        <f t="shared" si="1"/>
        <v>96000</v>
      </c>
      <c r="H6" s="46">
        <f t="shared" si="1"/>
        <v>96000</v>
      </c>
      <c r="I6" s="46">
        <f t="shared" si="1"/>
        <v>96000</v>
      </c>
      <c r="J6" s="46">
        <f t="shared" si="1"/>
        <v>96000</v>
      </c>
      <c r="K6" s="121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2.75" customHeight="1">
      <c r="A7" s="10"/>
      <c r="B7" s="12" t="s">
        <v>175</v>
      </c>
      <c r="C7" s="93">
        <f t="shared" ref="C7:J7" si="2">7000*12</f>
        <v>84000</v>
      </c>
      <c r="D7" s="93">
        <f t="shared" si="2"/>
        <v>84000</v>
      </c>
      <c r="E7" s="93">
        <f t="shared" si="2"/>
        <v>84000</v>
      </c>
      <c r="F7" s="93">
        <f t="shared" si="2"/>
        <v>84000</v>
      </c>
      <c r="G7" s="93">
        <f t="shared" si="2"/>
        <v>84000</v>
      </c>
      <c r="H7" s="93">
        <f t="shared" si="2"/>
        <v>84000</v>
      </c>
      <c r="I7" s="93">
        <f t="shared" si="2"/>
        <v>84000</v>
      </c>
      <c r="J7" s="93">
        <f t="shared" si="2"/>
        <v>84000</v>
      </c>
      <c r="K7" s="12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.75" customHeight="1">
      <c r="A8" s="10"/>
      <c r="B8" s="12" t="s">
        <v>176</v>
      </c>
      <c r="C8" s="46">
        <f t="shared" ref="C8:J8" si="3">25000*12</f>
        <v>300000</v>
      </c>
      <c r="D8" s="46">
        <f t="shared" si="3"/>
        <v>300000</v>
      </c>
      <c r="E8" s="46">
        <f t="shared" si="3"/>
        <v>300000</v>
      </c>
      <c r="F8" s="46">
        <f t="shared" si="3"/>
        <v>300000</v>
      </c>
      <c r="G8" s="46">
        <f t="shared" si="3"/>
        <v>300000</v>
      </c>
      <c r="H8" s="46">
        <f t="shared" si="3"/>
        <v>300000</v>
      </c>
      <c r="I8" s="46">
        <f t="shared" si="3"/>
        <v>300000</v>
      </c>
      <c r="J8" s="46">
        <f t="shared" si="3"/>
        <v>300000</v>
      </c>
      <c r="K8" s="121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.75" customHeight="1">
      <c r="A9" s="10"/>
      <c r="B9" s="12" t="s">
        <v>177</v>
      </c>
      <c r="C9" s="93">
        <f t="shared" ref="C9:J9" si="4">10000*12</f>
        <v>120000</v>
      </c>
      <c r="D9" s="93">
        <f t="shared" si="4"/>
        <v>120000</v>
      </c>
      <c r="E9" s="93">
        <f t="shared" si="4"/>
        <v>120000</v>
      </c>
      <c r="F9" s="93">
        <f t="shared" si="4"/>
        <v>120000</v>
      </c>
      <c r="G9" s="93">
        <f t="shared" si="4"/>
        <v>120000</v>
      </c>
      <c r="H9" s="93">
        <f t="shared" si="4"/>
        <v>120000</v>
      </c>
      <c r="I9" s="93">
        <f t="shared" si="4"/>
        <v>120000</v>
      </c>
      <c r="J9" s="93">
        <f t="shared" si="4"/>
        <v>120000</v>
      </c>
      <c r="K9" s="121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 customHeight="1">
      <c r="A10" s="10"/>
      <c r="B10" s="12" t="s">
        <v>178</v>
      </c>
      <c r="C10" s="46">
        <f t="shared" ref="C10:J10" si="5">2700*12</f>
        <v>32400</v>
      </c>
      <c r="D10" s="46">
        <f t="shared" si="5"/>
        <v>32400</v>
      </c>
      <c r="E10" s="46">
        <f t="shared" si="5"/>
        <v>32400</v>
      </c>
      <c r="F10" s="46">
        <f t="shared" si="5"/>
        <v>32400</v>
      </c>
      <c r="G10" s="46">
        <f t="shared" si="5"/>
        <v>32400</v>
      </c>
      <c r="H10" s="46">
        <f t="shared" si="5"/>
        <v>32400</v>
      </c>
      <c r="I10" s="46">
        <f t="shared" si="5"/>
        <v>32400</v>
      </c>
      <c r="J10" s="46">
        <f t="shared" si="5"/>
        <v>32400</v>
      </c>
      <c r="K10" s="121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.75" customHeight="1">
      <c r="A11" s="10"/>
      <c r="B11" s="12" t="s">
        <v>179</v>
      </c>
      <c r="C11" s="46">
        <f t="shared" ref="C11:J11" si="6">4300*12</f>
        <v>51600</v>
      </c>
      <c r="D11" s="46">
        <f t="shared" si="6"/>
        <v>51600</v>
      </c>
      <c r="E11" s="46">
        <f t="shared" si="6"/>
        <v>51600</v>
      </c>
      <c r="F11" s="46">
        <f t="shared" si="6"/>
        <v>51600</v>
      </c>
      <c r="G11" s="46">
        <f t="shared" si="6"/>
        <v>51600</v>
      </c>
      <c r="H11" s="46">
        <f t="shared" si="6"/>
        <v>51600</v>
      </c>
      <c r="I11" s="46">
        <f t="shared" si="6"/>
        <v>51600</v>
      </c>
      <c r="J11" s="46">
        <f t="shared" si="6"/>
        <v>51600</v>
      </c>
      <c r="K11" s="121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2.75" customHeight="1">
      <c r="A12" s="10"/>
      <c r="B12" s="12" t="s">
        <v>180</v>
      </c>
      <c r="C12" s="46">
        <v>250000</v>
      </c>
      <c r="D12" s="46">
        <v>250000</v>
      </c>
      <c r="E12" s="46">
        <v>250000</v>
      </c>
      <c r="F12" s="46">
        <v>250000</v>
      </c>
      <c r="G12" s="46">
        <v>250000</v>
      </c>
      <c r="H12" s="46">
        <v>250000</v>
      </c>
      <c r="I12" s="46">
        <v>250000</v>
      </c>
      <c r="J12" s="46">
        <v>250000</v>
      </c>
      <c r="K12" s="121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 customHeight="1">
      <c r="A13" s="10"/>
      <c r="B13" s="27" t="s">
        <v>181</v>
      </c>
      <c r="C13" s="46">
        <f t="shared" ref="C13:J13" si="7">2500*12</f>
        <v>30000</v>
      </c>
      <c r="D13" s="46">
        <f t="shared" si="7"/>
        <v>30000</v>
      </c>
      <c r="E13" s="46">
        <f t="shared" si="7"/>
        <v>30000</v>
      </c>
      <c r="F13" s="46">
        <f t="shared" si="7"/>
        <v>30000</v>
      </c>
      <c r="G13" s="46">
        <f t="shared" si="7"/>
        <v>30000</v>
      </c>
      <c r="H13" s="46">
        <f t="shared" si="7"/>
        <v>30000</v>
      </c>
      <c r="I13" s="46">
        <f t="shared" si="7"/>
        <v>30000</v>
      </c>
      <c r="J13" s="46">
        <f t="shared" si="7"/>
        <v>30000</v>
      </c>
      <c r="K13" s="121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2.75" customHeight="1">
      <c r="A14" s="10"/>
      <c r="B14" s="12" t="s">
        <v>182</v>
      </c>
      <c r="C14" s="93">
        <v>200000</v>
      </c>
      <c r="D14" s="46">
        <v>250000</v>
      </c>
      <c r="E14" s="46">
        <v>250000</v>
      </c>
      <c r="F14" s="46">
        <v>250000</v>
      </c>
      <c r="G14" s="46">
        <v>250000</v>
      </c>
      <c r="H14" s="46">
        <v>250000</v>
      </c>
      <c r="I14" s="46">
        <v>250000</v>
      </c>
      <c r="J14" s="46">
        <v>250000</v>
      </c>
      <c r="K14" s="121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2.75" customHeight="1">
      <c r="A15" s="10"/>
      <c r="B15" s="12" t="s">
        <v>183</v>
      </c>
      <c r="C15" s="46">
        <f t="shared" ref="C15:J15" si="8">60000*12</f>
        <v>720000</v>
      </c>
      <c r="D15" s="46">
        <f t="shared" si="8"/>
        <v>720000</v>
      </c>
      <c r="E15" s="46">
        <f t="shared" si="8"/>
        <v>720000</v>
      </c>
      <c r="F15" s="46">
        <f t="shared" si="8"/>
        <v>720000</v>
      </c>
      <c r="G15" s="46">
        <f t="shared" si="8"/>
        <v>720000</v>
      </c>
      <c r="H15" s="46">
        <f t="shared" si="8"/>
        <v>720000</v>
      </c>
      <c r="I15" s="46">
        <f t="shared" si="8"/>
        <v>720000</v>
      </c>
      <c r="J15" s="46">
        <f t="shared" si="8"/>
        <v>720000</v>
      </c>
      <c r="K15" s="121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2.75" customHeight="1">
      <c r="A16" s="10"/>
      <c r="B16" s="12" t="s">
        <v>184</v>
      </c>
      <c r="C16" s="46">
        <f t="shared" ref="C16:J16" si="9">C4*$K$16</f>
        <v>32783.94</v>
      </c>
      <c r="D16" s="46">
        <f t="shared" si="9"/>
        <v>34423.137000000002</v>
      </c>
      <c r="E16" s="46">
        <f t="shared" si="9"/>
        <v>36144.293850000002</v>
      </c>
      <c r="F16" s="46">
        <f t="shared" si="9"/>
        <v>37951.5085425</v>
      </c>
      <c r="G16" s="46">
        <f t="shared" si="9"/>
        <v>39849.083969625004</v>
      </c>
      <c r="H16" s="46">
        <f t="shared" si="9"/>
        <v>41841.538168106257</v>
      </c>
      <c r="I16" s="46">
        <f t="shared" si="9"/>
        <v>43933.615076511567</v>
      </c>
      <c r="J16" s="46">
        <f t="shared" si="9"/>
        <v>46130.295830337142</v>
      </c>
      <c r="K16" s="121">
        <v>0.03</v>
      </c>
      <c r="L16" s="25" t="s">
        <v>185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.75" customHeight="1">
      <c r="A17" s="10"/>
      <c r="B17" s="40" t="s">
        <v>186</v>
      </c>
      <c r="C17" s="72">
        <f t="shared" ref="C17:J17" si="10">SUM(C4:C16)</f>
        <v>3249581.94</v>
      </c>
      <c r="D17" s="72">
        <f t="shared" si="10"/>
        <v>4075861.0370000005</v>
      </c>
      <c r="E17" s="72">
        <f t="shared" si="10"/>
        <v>4134954.0888499999</v>
      </c>
      <c r="F17" s="72">
        <f t="shared" si="10"/>
        <v>4197001.7932925001</v>
      </c>
      <c r="G17" s="72">
        <f t="shared" si="10"/>
        <v>4262151.8829571251</v>
      </c>
      <c r="H17" s="72">
        <f t="shared" si="10"/>
        <v>4330559.4771049814</v>
      </c>
      <c r="I17" s="72">
        <f t="shared" si="10"/>
        <v>4402387.4509602301</v>
      </c>
      <c r="J17" s="72">
        <f t="shared" si="10"/>
        <v>4477806.8235082421</v>
      </c>
      <c r="K17" s="121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21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2.75" customHeight="1">
      <c r="A19" s="10"/>
      <c r="B19" s="127" t="s">
        <v>187</v>
      </c>
      <c r="C19" s="129"/>
      <c r="D19" s="129"/>
      <c r="E19" s="129"/>
      <c r="F19" s="129"/>
      <c r="G19" s="129"/>
      <c r="H19" s="129"/>
      <c r="I19" s="129"/>
      <c r="J19" s="128"/>
      <c r="K19" s="121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.75" customHeight="1">
      <c r="A20" s="10"/>
      <c r="B20" s="11" t="s">
        <v>33</v>
      </c>
      <c r="C20" s="11" t="s">
        <v>15</v>
      </c>
      <c r="D20" s="11" t="s">
        <v>16</v>
      </c>
      <c r="E20" s="11" t="s">
        <v>17</v>
      </c>
      <c r="F20" s="11" t="s">
        <v>18</v>
      </c>
      <c r="G20" s="11" t="s">
        <v>19</v>
      </c>
      <c r="H20" s="11" t="s">
        <v>20</v>
      </c>
      <c r="I20" s="11" t="s">
        <v>21</v>
      </c>
      <c r="J20" s="11" t="s">
        <v>22</v>
      </c>
      <c r="K20" s="84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2.75" customHeight="1">
      <c r="A21" s="10"/>
      <c r="B21" s="12" t="s">
        <v>40</v>
      </c>
      <c r="C21" s="46">
        <f>'Datos ajustados'!C16</f>
        <v>1613178</v>
      </c>
      <c r="D21" s="46">
        <f>'Datos ajustados'!D16</f>
        <v>1693836.9000000001</v>
      </c>
      <c r="E21" s="46">
        <f>'Datos ajustados'!E16</f>
        <v>1778528.7450000001</v>
      </c>
      <c r="F21" s="46">
        <f>'Datos ajustados'!F16</f>
        <v>1867455.1822500003</v>
      </c>
      <c r="G21" s="46">
        <f>'Datos ajustados'!G16</f>
        <v>1960827.9413625004</v>
      </c>
      <c r="H21" s="46">
        <f>'Datos ajustados'!H16</f>
        <v>2058869.3384306256</v>
      </c>
      <c r="I21" s="46">
        <f>'Datos ajustados'!I16</f>
        <v>2161812.805352157</v>
      </c>
      <c r="J21" s="46">
        <f>'Datos ajustados'!J16</f>
        <v>2269903.4456197647</v>
      </c>
      <c r="K21" s="121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2.75" customHeight="1">
      <c r="A22" s="10"/>
      <c r="B22" s="27" t="s">
        <v>188</v>
      </c>
      <c r="C22" s="93">
        <v>300000</v>
      </c>
      <c r="D22" s="93">
        <v>300000</v>
      </c>
      <c r="E22" s="93">
        <v>300000</v>
      </c>
      <c r="F22" s="93">
        <v>300000</v>
      </c>
      <c r="G22" s="93">
        <v>300000</v>
      </c>
      <c r="H22" s="93">
        <v>300000</v>
      </c>
      <c r="I22" s="93">
        <v>300000</v>
      </c>
      <c r="J22" s="93">
        <v>300000</v>
      </c>
      <c r="K22" s="121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2.75" customHeight="1">
      <c r="A23" s="10"/>
      <c r="B23" s="27" t="s">
        <v>189</v>
      </c>
      <c r="C23" s="93">
        <v>10000000</v>
      </c>
      <c r="D23" s="93">
        <v>10000000</v>
      </c>
      <c r="E23" s="93">
        <v>10000000</v>
      </c>
      <c r="F23" s="93">
        <v>10000000</v>
      </c>
      <c r="G23" s="93">
        <v>10000000</v>
      </c>
      <c r="H23" s="93">
        <v>10000000</v>
      </c>
      <c r="I23" s="93">
        <v>10000000</v>
      </c>
      <c r="J23" s="93">
        <v>10000000</v>
      </c>
      <c r="K23" s="121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2.75" customHeight="1">
      <c r="A24" s="10"/>
      <c r="B24" s="12" t="s">
        <v>184</v>
      </c>
      <c r="C24" s="46">
        <f t="shared" ref="C24:J24" si="11">C21*$K$24</f>
        <v>48395.34</v>
      </c>
      <c r="D24" s="46">
        <f t="shared" si="11"/>
        <v>50815.107000000004</v>
      </c>
      <c r="E24" s="46">
        <f t="shared" si="11"/>
        <v>53355.862350000003</v>
      </c>
      <c r="F24" s="46">
        <f t="shared" si="11"/>
        <v>56023.655467500008</v>
      </c>
      <c r="G24" s="46">
        <f t="shared" si="11"/>
        <v>58824.838240875011</v>
      </c>
      <c r="H24" s="46">
        <f t="shared" si="11"/>
        <v>61766.080152918767</v>
      </c>
      <c r="I24" s="46">
        <f t="shared" si="11"/>
        <v>64854.38416056471</v>
      </c>
      <c r="J24" s="46">
        <f t="shared" si="11"/>
        <v>68097.103368592943</v>
      </c>
      <c r="K24" s="121">
        <v>0.03</v>
      </c>
      <c r="L24" s="25" t="s">
        <v>185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2.75" customHeight="1">
      <c r="A25" s="10"/>
      <c r="B25" s="40" t="s">
        <v>190</v>
      </c>
      <c r="C25" s="72">
        <f t="shared" ref="C25:J25" si="12">SUM(C21:C24)</f>
        <v>11961573.34</v>
      </c>
      <c r="D25" s="72">
        <f t="shared" si="12"/>
        <v>12044652.007000001</v>
      </c>
      <c r="E25" s="72">
        <f t="shared" si="12"/>
        <v>12131884.607350001</v>
      </c>
      <c r="F25" s="72">
        <f t="shared" si="12"/>
        <v>12223478.837717501</v>
      </c>
      <c r="G25" s="72">
        <f t="shared" si="12"/>
        <v>12319652.779603375</v>
      </c>
      <c r="H25" s="72">
        <f t="shared" si="12"/>
        <v>12420635.418583544</v>
      </c>
      <c r="I25" s="72">
        <f t="shared" si="12"/>
        <v>12526667.189512722</v>
      </c>
      <c r="J25" s="72">
        <f t="shared" si="12"/>
        <v>12638000.548988359</v>
      </c>
      <c r="K25" s="121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21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2.75" customHeight="1">
      <c r="A27" s="10"/>
      <c r="B27" s="127" t="s">
        <v>191</v>
      </c>
      <c r="C27" s="129"/>
      <c r="D27" s="129"/>
      <c r="E27" s="129"/>
      <c r="F27" s="129"/>
      <c r="G27" s="129"/>
      <c r="H27" s="129"/>
      <c r="I27" s="129"/>
      <c r="J27" s="128"/>
      <c r="K27" s="84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2.75" customHeight="1">
      <c r="A28" s="10"/>
      <c r="B28" s="11" t="s">
        <v>33</v>
      </c>
      <c r="C28" s="11" t="s">
        <v>15</v>
      </c>
      <c r="D28" s="11" t="s">
        <v>16</v>
      </c>
      <c r="E28" s="11" t="s">
        <v>17</v>
      </c>
      <c r="F28" s="11" t="s">
        <v>18</v>
      </c>
      <c r="G28" s="11" t="s">
        <v>19</v>
      </c>
      <c r="H28" s="11" t="s">
        <v>20</v>
      </c>
      <c r="I28" s="11" t="s">
        <v>21</v>
      </c>
      <c r="J28" s="11" t="s">
        <v>22</v>
      </c>
      <c r="K28" s="121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2.75" customHeight="1">
      <c r="A29" s="10"/>
      <c r="B29" s="12" t="s">
        <v>39</v>
      </c>
      <c r="C29" s="46">
        <f>'Datos ajustados'!C15</f>
        <v>1786638</v>
      </c>
      <c r="D29" s="46">
        <f>'Datos ajustados'!D15</f>
        <v>1875969.9000000001</v>
      </c>
      <c r="E29" s="46">
        <f>'Datos ajustados'!E15</f>
        <v>1969768.3950000003</v>
      </c>
      <c r="F29" s="46">
        <f>'Datos ajustados'!F15</f>
        <v>2068256.8147500004</v>
      </c>
      <c r="G29" s="46">
        <f>'Datos ajustados'!G15</f>
        <v>2171669.6554875006</v>
      </c>
      <c r="H29" s="46">
        <f>'Datos ajustados'!H15</f>
        <v>2280253.1382618756</v>
      </c>
      <c r="I29" s="46">
        <f>'Datos ajustados'!I15</f>
        <v>2394265.7951749694</v>
      </c>
      <c r="J29" s="46">
        <f>'Datos ajustados'!J15</f>
        <v>2513979.0849337177</v>
      </c>
      <c r="K29" s="121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2.75" customHeight="1">
      <c r="A30" s="10"/>
      <c r="B30" s="27" t="s">
        <v>192</v>
      </c>
      <c r="C30" s="46">
        <f>$K$30*'Subp. Ventas y Cobros'!F139</f>
        <v>3584116.8</v>
      </c>
      <c r="D30" s="46">
        <f>$K$30*'Subp. Ventas y Cobros'!F140</f>
        <v>8042758.0991999991</v>
      </c>
      <c r="E30" s="46">
        <f>$K$30*'Subp. Ventas y Cobros'!F141</f>
        <v>14745056.5152</v>
      </c>
      <c r="F30" s="46">
        <f>$K$30*'Subp. Ventas y Cobros'!F142</f>
        <v>22707387.033408009</v>
      </c>
      <c r="G30" s="46">
        <f>$K$30*'Subp. Ventas y Cobros'!F143</f>
        <v>27986695.503360014</v>
      </c>
      <c r="H30" s="46">
        <f>$K$30*'Subp. Ventas y Cobros'!F144</f>
        <v>34633535.685408033</v>
      </c>
      <c r="I30" s="46">
        <f>$K$30*'Subp. Ventas y Cobros'!F145</f>
        <v>42329876.948832028</v>
      </c>
      <c r="J30" s="46">
        <f>K30*'Subp. Ventas y Cobros'!F146</f>
        <v>51219151.108086757</v>
      </c>
      <c r="K30" s="121">
        <v>0.06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2.75" customHeight="1">
      <c r="A31" s="10"/>
      <c r="B31" s="12" t="s">
        <v>193</v>
      </c>
      <c r="C31" s="93">
        <v>300000</v>
      </c>
      <c r="D31" s="93">
        <v>350000</v>
      </c>
      <c r="E31" s="93">
        <v>400000</v>
      </c>
      <c r="F31" s="46">
        <f>E31*1.1</f>
        <v>440000.00000000006</v>
      </c>
      <c r="G31" s="93">
        <v>500000</v>
      </c>
      <c r="H31" s="46">
        <f>G31*1.1</f>
        <v>550000</v>
      </c>
      <c r="I31" s="93">
        <v>600000</v>
      </c>
      <c r="J31" s="93">
        <v>650000</v>
      </c>
      <c r="K31" s="121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2.75" customHeight="1">
      <c r="A32" s="10"/>
      <c r="B32" s="12" t="s">
        <v>194</v>
      </c>
      <c r="C32" s="93">
        <v>800000</v>
      </c>
      <c r="D32" s="46">
        <f>'Subp. Ventas y Cobros'!S33*K32</f>
        <v>6337913.2080000006</v>
      </c>
      <c r="E32" s="46">
        <f>'Subp. Ventas y Cobros'!S50*K32</f>
        <v>11685216.356000006</v>
      </c>
      <c r="F32" s="46">
        <f>'Subp. Ventas y Cobros'!S67*K32</f>
        <v>18207253.608720005</v>
      </c>
      <c r="G32" s="46">
        <f>'Subp. Ventas y Cobros'!S84*K32</f>
        <v>23030718.174640007</v>
      </c>
      <c r="H32" s="46">
        <f>'Subp. Ventas y Cobros'!S101*K32</f>
        <v>28307376.38933602</v>
      </c>
      <c r="I32" s="46">
        <f>'Subp. Ventas y Cobros'!S118*K32</f>
        <v>34633535.685408026</v>
      </c>
      <c r="J32" s="46">
        <f>'Subp. Ventas y Cobros'!S135*K32</f>
        <v>41941853.076801069</v>
      </c>
      <c r="K32" s="121">
        <v>0.05</v>
      </c>
      <c r="L32" s="25" t="s">
        <v>195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2.75" customHeight="1">
      <c r="A33" s="10"/>
      <c r="B33" s="12" t="s">
        <v>184</v>
      </c>
      <c r="C33" s="46">
        <f>K33*C29</f>
        <v>53599.14</v>
      </c>
      <c r="D33" s="46">
        <f>K33*D29</f>
        <v>56279.097000000002</v>
      </c>
      <c r="E33" s="46">
        <f>K33*E29</f>
        <v>59093.051850000003</v>
      </c>
      <c r="F33" s="46">
        <f>K33*F29</f>
        <v>62047.704442500006</v>
      </c>
      <c r="G33" s="46">
        <f>K33*G29</f>
        <v>65150.089664625018</v>
      </c>
      <c r="H33" s="46">
        <f>K33*H29</f>
        <v>68407.59414785626</v>
      </c>
      <c r="I33" s="46">
        <f>K33*I29</f>
        <v>71827.973855249074</v>
      </c>
      <c r="J33" s="46">
        <f>K33*J29</f>
        <v>75419.372548011524</v>
      </c>
      <c r="K33" s="121">
        <v>0.03</v>
      </c>
      <c r="L33" s="25" t="s">
        <v>185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2.75" customHeight="1">
      <c r="A34" s="10"/>
      <c r="B34" s="40" t="s">
        <v>196</v>
      </c>
      <c r="C34" s="72">
        <f t="shared" ref="C34:J34" si="13">SUM(C29:C33)</f>
        <v>6524353.9399999995</v>
      </c>
      <c r="D34" s="72">
        <f t="shared" si="13"/>
        <v>16662920.304199999</v>
      </c>
      <c r="E34" s="72">
        <f t="shared" si="13"/>
        <v>28859134.318050005</v>
      </c>
      <c r="F34" s="72">
        <f t="shared" si="13"/>
        <v>43484945.161320515</v>
      </c>
      <c r="G34" s="72">
        <f t="shared" si="13"/>
        <v>53754233.423152149</v>
      </c>
      <c r="H34" s="72">
        <f t="shared" si="13"/>
        <v>65839572.807153784</v>
      </c>
      <c r="I34" s="72">
        <f t="shared" si="13"/>
        <v>80029506.403270259</v>
      </c>
      <c r="J34" s="72">
        <f t="shared" si="13"/>
        <v>96400402.642369568</v>
      </c>
      <c r="K34" s="121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21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2.75" customHeight="1">
      <c r="A36" s="10"/>
      <c r="B36" s="127" t="s">
        <v>197</v>
      </c>
      <c r="C36" s="129"/>
      <c r="D36" s="129"/>
      <c r="E36" s="129"/>
      <c r="F36" s="129"/>
      <c r="G36" s="129"/>
      <c r="H36" s="129"/>
      <c r="I36" s="129"/>
      <c r="J36" s="128"/>
      <c r="K36" s="84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2.75" customHeight="1">
      <c r="A37" s="10"/>
      <c r="B37" s="11" t="s">
        <v>33</v>
      </c>
      <c r="C37" s="11" t="s">
        <v>15</v>
      </c>
      <c r="D37" s="11" t="s">
        <v>16</v>
      </c>
      <c r="E37" s="11" t="s">
        <v>17</v>
      </c>
      <c r="F37" s="11" t="s">
        <v>18</v>
      </c>
      <c r="G37" s="11" t="s">
        <v>19</v>
      </c>
      <c r="H37" s="11" t="s">
        <v>20</v>
      </c>
      <c r="I37" s="11" t="s">
        <v>21</v>
      </c>
      <c r="J37" s="11" t="s">
        <v>22</v>
      </c>
      <c r="K37" s="121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.75" customHeight="1">
      <c r="A38" s="10"/>
      <c r="B38" s="12" t="s">
        <v>198</v>
      </c>
      <c r="C38" s="93">
        <v>220000</v>
      </c>
      <c r="D38" s="93">
        <v>220000</v>
      </c>
      <c r="E38" s="93">
        <v>220000</v>
      </c>
      <c r="F38" s="93">
        <v>220000</v>
      </c>
      <c r="G38" s="93">
        <v>220000</v>
      </c>
      <c r="H38" s="93">
        <v>220000</v>
      </c>
      <c r="I38" s="93">
        <v>220000</v>
      </c>
      <c r="J38" s="93">
        <v>220000</v>
      </c>
      <c r="K38" s="121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2.75" customHeight="1">
      <c r="A39" s="10"/>
      <c r="B39" s="27" t="s">
        <v>199</v>
      </c>
      <c r="C39" s="93">
        <v>0</v>
      </c>
      <c r="D39" s="93">
        <v>0</v>
      </c>
      <c r="E39" s="93">
        <v>0</v>
      </c>
      <c r="F39" s="93">
        <v>0</v>
      </c>
      <c r="G39" s="93">
        <v>0</v>
      </c>
      <c r="H39" s="93">
        <v>0</v>
      </c>
      <c r="I39" s="93">
        <v>0</v>
      </c>
      <c r="J39" s="93">
        <v>0</v>
      </c>
      <c r="K39" s="121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2.75" customHeight="1">
      <c r="A40" s="10"/>
      <c r="B40" s="40" t="s">
        <v>200</v>
      </c>
      <c r="C40" s="72">
        <f t="shared" ref="C40:J40" si="14">SUM(C38:C39)</f>
        <v>220000</v>
      </c>
      <c r="D40" s="72">
        <f t="shared" si="14"/>
        <v>220000</v>
      </c>
      <c r="E40" s="72">
        <f t="shared" si="14"/>
        <v>220000</v>
      </c>
      <c r="F40" s="72">
        <f t="shared" si="14"/>
        <v>220000</v>
      </c>
      <c r="G40" s="72">
        <f t="shared" si="14"/>
        <v>220000</v>
      </c>
      <c r="H40" s="72">
        <f t="shared" si="14"/>
        <v>220000</v>
      </c>
      <c r="I40" s="72">
        <f t="shared" si="14"/>
        <v>220000</v>
      </c>
      <c r="J40" s="72">
        <f t="shared" si="14"/>
        <v>220000</v>
      </c>
      <c r="K40" s="121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21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2.75" hidden="1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21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2.75" hidden="1" customHeight="1">
      <c r="A43" s="10"/>
      <c r="B43" s="10"/>
      <c r="C43" s="42"/>
      <c r="D43" s="10"/>
      <c r="E43" s="10"/>
      <c r="F43" s="10"/>
      <c r="G43" s="10"/>
      <c r="H43" s="10"/>
      <c r="I43" s="10"/>
      <c r="J43" s="10"/>
      <c r="K43" s="121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21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21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21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21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21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21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21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21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21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21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21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21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21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21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21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21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21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21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21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21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21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21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21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21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21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21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21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21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21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21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21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21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21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21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21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21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21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21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21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21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21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21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21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21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21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21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21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21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21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21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21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21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21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21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21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21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21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21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21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21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21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21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21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21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21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21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21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21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21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21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21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21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21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21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21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21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21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21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21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21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21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21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21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21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21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21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21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21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21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21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21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21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21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21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21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21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21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21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21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21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21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21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21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21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21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21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21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21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21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21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21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21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21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21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21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21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21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21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21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21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21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21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21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21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21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21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21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21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21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21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21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21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21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21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21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21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21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21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21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21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21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21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21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21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21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21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21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21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21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21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21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21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21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21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21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21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21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21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21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21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21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21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21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21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21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21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21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21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21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21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21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21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21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21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21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21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21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21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21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21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21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21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21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21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21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21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21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21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21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21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21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21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21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21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21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21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21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21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21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21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21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21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21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21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21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21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21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21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21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21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21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21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21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21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21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21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21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21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21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21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21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21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21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21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21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21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21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21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21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21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21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21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21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21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21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21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21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21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21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21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21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21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21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21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21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21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21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21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21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21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21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21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21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21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21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21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21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21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21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21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21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21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21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21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21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21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21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21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21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21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21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21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21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21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21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21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21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21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21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21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21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21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21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21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21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21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21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21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21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21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21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21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21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21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21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21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21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21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21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21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21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21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21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21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21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21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21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21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21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21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21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21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21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21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21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21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21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21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21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21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21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21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21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21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21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21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21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21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21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21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21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21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21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21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21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21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21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21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21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21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21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21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21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21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21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21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21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21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21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21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21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21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21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21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21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21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21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21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21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21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21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21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21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21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21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21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21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21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21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21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21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21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21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21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21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21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21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21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21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21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21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21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21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21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21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21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21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21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21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21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21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21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21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21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21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21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21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21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21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21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21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21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21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21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21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21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21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21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21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21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21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21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21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21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21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21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21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21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21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21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21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21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21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21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21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21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21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21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21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21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21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21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21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21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21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21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21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21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21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21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21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21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21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21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21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21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21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21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21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21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21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21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21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21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21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21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21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21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21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21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21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21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21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21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21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21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21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21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21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21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21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21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21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21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21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21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21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21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21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21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21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21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21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21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21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21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21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21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21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21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21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21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21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21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21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21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21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21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21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21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21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21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21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21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21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21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21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21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21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21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21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21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21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21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21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21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21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21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21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21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21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21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21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21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21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21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21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21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21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21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21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21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21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21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21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21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21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21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21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21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21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21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21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21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21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21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21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21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21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21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21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21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21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21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21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21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21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21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21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21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21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21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21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21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21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21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21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21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21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21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21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21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21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21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21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21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21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21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21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21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21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21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21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21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21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21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21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21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21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21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21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21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21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21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21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21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21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21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21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21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21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21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21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21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21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21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21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21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21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21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21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21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21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21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21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21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21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21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21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21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21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21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21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21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21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21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21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21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21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21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21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21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21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21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21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21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21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21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21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21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21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21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21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21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21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21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21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21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21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21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21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21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21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21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21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21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21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21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21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21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21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21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21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21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21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21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21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21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21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21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21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21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21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21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21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21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21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21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21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21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21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21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21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21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21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21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21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21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21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21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21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21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21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21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21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21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21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21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21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21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21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21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21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21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21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21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21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21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21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21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21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21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21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21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21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21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21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21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21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21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21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21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21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21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21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21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21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21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21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21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21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21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21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21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21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21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21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21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21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21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21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21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21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21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21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21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21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21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21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21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21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21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21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21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21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21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21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21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21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21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21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21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21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21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21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21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21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21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21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21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21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21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21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21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21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21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21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21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21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21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21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21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21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21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21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21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21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21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21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21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21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21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21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21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21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21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21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21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21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21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21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21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21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21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21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21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21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21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21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21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21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21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21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21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21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21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21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21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21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21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21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21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21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21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21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21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21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21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21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21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21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21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21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21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21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21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21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21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21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21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21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21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21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21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21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21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21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21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21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21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21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21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21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21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21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21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21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21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21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21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21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21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21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21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21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21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21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21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21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21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21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21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21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21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21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21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21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21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21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21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21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21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21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21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21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21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21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21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21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21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21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21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21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21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21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21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21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21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21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21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21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21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21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21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21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21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21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21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21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21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21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21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21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21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21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21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21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21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21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21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21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21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21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21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21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21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21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21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21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21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21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21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21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21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21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21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21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21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21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21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21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21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21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21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21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21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21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21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21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21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21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21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21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21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21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21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21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6" ht="12.75" customHeight="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21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spans="1:26" ht="12.75" customHeight="1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21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</sheetData>
  <sheetProtection algorithmName="SHA-512" hashValue="TSB0Q8CoyjYMFF+LKHDKg3sHH3ee98TZXlcCt0NOUG2Kz9DaJv2fMA3rMRJikUnKjQNSm+evJrTuQPZ7Mo8PHw==" saltValue="TnoyijOsG1SfuYsVFrxcoA==" spinCount="100000" sheet="1" objects="1" scenarios="1"/>
  <mergeCells count="4">
    <mergeCell ref="B2:J2"/>
    <mergeCell ref="B19:J19"/>
    <mergeCell ref="B27:J27"/>
    <mergeCell ref="B36:J36"/>
  </mergeCells>
  <pageMargins left="0.7" right="0.7" top="0.75" bottom="0.75" header="0" footer="0"/>
  <pageSetup paperSize="9" scale="5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6"/>
  <sheetViews>
    <sheetView showGridLines="0" showRowColHeaders="0" zoomScaleNormal="100" zoomScaleSheetLayoutView="90" workbookViewId="0">
      <selection activeCell="H21" sqref="H21"/>
    </sheetView>
  </sheetViews>
  <sheetFormatPr baseColWidth="10" defaultColWidth="12.625" defaultRowHeight="15" customHeight="1"/>
  <cols>
    <col min="1" max="1" width="5.875" customWidth="1"/>
    <col min="2" max="2" width="12.375" bestFit="1" customWidth="1"/>
    <col min="3" max="3" width="20.5" bestFit="1" customWidth="1"/>
    <col min="4" max="4" width="18" bestFit="1" customWidth="1"/>
    <col min="5" max="5" width="9.75" bestFit="1" customWidth="1"/>
    <col min="6" max="6" width="15.375" bestFit="1" customWidth="1"/>
    <col min="7" max="7" width="5.875" customWidth="1"/>
    <col min="8" max="8" width="22.625" bestFit="1" customWidth="1"/>
    <col min="9" max="9" width="15.75" bestFit="1" customWidth="1"/>
    <col min="10" max="10" width="10" customWidth="1"/>
    <col min="11" max="11" width="10.375" customWidth="1"/>
    <col min="12" max="26" width="9.375" customWidth="1"/>
  </cols>
  <sheetData>
    <row r="1" spans="1:26" ht="12.75" customHeight="1">
      <c r="A1" s="10"/>
      <c r="B1" s="94"/>
      <c r="C1" s="19"/>
      <c r="D1" s="95"/>
      <c r="E1" s="19"/>
      <c r="F1" s="95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2.75" customHeight="1">
      <c r="A2" s="10"/>
      <c r="B2" s="96" t="s">
        <v>156</v>
      </c>
      <c r="C2" s="47" t="s">
        <v>33</v>
      </c>
      <c r="D2" s="97" t="s">
        <v>201</v>
      </c>
      <c r="E2" s="47" t="s">
        <v>202</v>
      </c>
      <c r="F2" s="97" t="s">
        <v>203</v>
      </c>
      <c r="G2" s="10"/>
      <c r="H2" s="127" t="s">
        <v>204</v>
      </c>
      <c r="I2" s="128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2.75" customHeight="1">
      <c r="A3" s="10"/>
      <c r="B3" s="144" t="s">
        <v>205</v>
      </c>
      <c r="C3" s="12" t="s">
        <v>206</v>
      </c>
      <c r="D3" s="46">
        <f>I6</f>
        <v>2500000</v>
      </c>
      <c r="E3" s="57">
        <v>5</v>
      </c>
      <c r="F3" s="46">
        <f t="shared" ref="F3:F7" si="0">D3/E3</f>
        <v>500000</v>
      </c>
      <c r="G3" s="10"/>
      <c r="H3" s="12" t="s">
        <v>207</v>
      </c>
      <c r="I3" s="93">
        <v>40170000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2.75" customHeight="1">
      <c r="A4" s="10"/>
      <c r="B4" s="145"/>
      <c r="C4" s="27" t="s">
        <v>208</v>
      </c>
      <c r="D4" s="46">
        <f t="shared" ref="D4:D5" si="1">I4</f>
        <v>30000000</v>
      </c>
      <c r="E4" s="98">
        <v>50</v>
      </c>
      <c r="F4" s="46">
        <f t="shared" si="0"/>
        <v>600000</v>
      </c>
      <c r="G4" s="10"/>
      <c r="H4" s="27" t="s">
        <v>209</v>
      </c>
      <c r="I4" s="93">
        <v>30000000</v>
      </c>
      <c r="J4" s="25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2.75" customHeight="1">
      <c r="A5" s="10"/>
      <c r="B5" s="145"/>
      <c r="C5" s="27" t="s">
        <v>210</v>
      </c>
      <c r="D5" s="46">
        <f t="shared" si="1"/>
        <v>5000000</v>
      </c>
      <c r="E5" s="98">
        <v>10</v>
      </c>
      <c r="F5" s="46">
        <f t="shared" si="0"/>
        <v>500000</v>
      </c>
      <c r="G5" s="10"/>
      <c r="H5" s="27" t="s">
        <v>210</v>
      </c>
      <c r="I5" s="93">
        <v>5000000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2.75" customHeight="1">
      <c r="A6" s="10"/>
      <c r="B6" s="145"/>
      <c r="C6" s="12" t="s">
        <v>211</v>
      </c>
      <c r="D6" s="46">
        <f>I12</f>
        <v>10000000</v>
      </c>
      <c r="E6" s="98">
        <v>5</v>
      </c>
      <c r="F6" s="46">
        <f t="shared" si="0"/>
        <v>2000000</v>
      </c>
      <c r="G6" s="10"/>
      <c r="H6" s="12" t="s">
        <v>206</v>
      </c>
      <c r="I6" s="46">
        <v>2500000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2.75" customHeight="1">
      <c r="A7" s="10"/>
      <c r="B7" s="140"/>
      <c r="C7" s="27" t="s">
        <v>212</v>
      </c>
      <c r="D7" s="46">
        <f>I7</f>
        <v>1500000</v>
      </c>
      <c r="E7" s="57">
        <v>3</v>
      </c>
      <c r="F7" s="46">
        <f t="shared" si="0"/>
        <v>500000</v>
      </c>
      <c r="G7" s="10"/>
      <c r="H7" s="27" t="s">
        <v>212</v>
      </c>
      <c r="I7" s="46">
        <v>1500000</v>
      </c>
      <c r="J7" s="25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.75" customHeight="1">
      <c r="A8" s="10"/>
      <c r="B8" s="99" t="s">
        <v>213</v>
      </c>
      <c r="C8" s="40"/>
      <c r="D8" s="72">
        <f>SUM(D3:D7)</f>
        <v>49000000</v>
      </c>
      <c r="E8" s="11"/>
      <c r="F8" s="72">
        <f>SUM(F3:F7)</f>
        <v>4100000</v>
      </c>
      <c r="G8" s="10"/>
      <c r="H8" s="12" t="s">
        <v>214</v>
      </c>
      <c r="I8" s="93">
        <v>1000000</v>
      </c>
      <c r="J8" s="25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.75" customHeight="1">
      <c r="A9" s="10"/>
      <c r="B9" s="144" t="s">
        <v>215</v>
      </c>
      <c r="C9" s="12" t="s">
        <v>206</v>
      </c>
      <c r="D9" s="46">
        <f t="shared" ref="D9:D13" si="2">D3</f>
        <v>2500000</v>
      </c>
      <c r="E9" s="57">
        <v>5</v>
      </c>
      <c r="F9" s="46">
        <f t="shared" ref="F9:F13" si="3">D9/E9</f>
        <v>500000</v>
      </c>
      <c r="G9" s="10"/>
      <c r="H9" s="12" t="s">
        <v>216</v>
      </c>
      <c r="I9" s="46">
        <f>250000*12</f>
        <v>3000000</v>
      </c>
      <c r="J9" s="25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 customHeight="1">
      <c r="A10" s="10"/>
      <c r="B10" s="145"/>
      <c r="C10" s="27" t="s">
        <v>208</v>
      </c>
      <c r="D10" s="46">
        <f t="shared" si="2"/>
        <v>30000000</v>
      </c>
      <c r="E10" s="98">
        <v>50</v>
      </c>
      <c r="F10" s="46">
        <f t="shared" si="3"/>
        <v>600000</v>
      </c>
      <c r="G10" s="10"/>
      <c r="H10" s="12" t="s">
        <v>217</v>
      </c>
      <c r="I10" s="93">
        <v>300000</v>
      </c>
      <c r="J10" s="25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.75" customHeight="1">
      <c r="A11" s="10"/>
      <c r="B11" s="145"/>
      <c r="C11" s="27" t="s">
        <v>210</v>
      </c>
      <c r="D11" s="46">
        <f t="shared" si="2"/>
        <v>5000000</v>
      </c>
      <c r="E11" s="98">
        <v>10</v>
      </c>
      <c r="F11" s="46">
        <f t="shared" si="3"/>
        <v>500000</v>
      </c>
      <c r="G11" s="10"/>
      <c r="H11" s="12" t="s">
        <v>218</v>
      </c>
      <c r="I11" s="93">
        <v>800000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2.75" customHeight="1">
      <c r="A12" s="10"/>
      <c r="B12" s="145"/>
      <c r="C12" s="12" t="s">
        <v>211</v>
      </c>
      <c r="D12" s="46">
        <f t="shared" si="2"/>
        <v>10000000</v>
      </c>
      <c r="E12" s="98">
        <v>5</v>
      </c>
      <c r="F12" s="46">
        <f t="shared" si="3"/>
        <v>2000000</v>
      </c>
      <c r="G12" s="10"/>
      <c r="H12" s="12" t="s">
        <v>211</v>
      </c>
      <c r="I12" s="93">
        <v>10000000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 customHeight="1">
      <c r="A13" s="10"/>
      <c r="B13" s="140"/>
      <c r="C13" s="27" t="s">
        <v>212</v>
      </c>
      <c r="D13" s="46">
        <f t="shared" si="2"/>
        <v>1500000</v>
      </c>
      <c r="E13" s="57">
        <v>3</v>
      </c>
      <c r="F13" s="46">
        <f t="shared" si="3"/>
        <v>500000</v>
      </c>
      <c r="G13" s="10"/>
      <c r="H13" s="40" t="s">
        <v>92</v>
      </c>
      <c r="I13" s="72">
        <f>SUM(I3:I12)</f>
        <v>94270000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2.75" customHeight="1">
      <c r="A14" s="10"/>
      <c r="B14" s="99" t="s">
        <v>219</v>
      </c>
      <c r="C14" s="40"/>
      <c r="D14" s="72">
        <f>SUM(D9:D13)</f>
        <v>49000000</v>
      </c>
      <c r="E14" s="11"/>
      <c r="F14" s="72">
        <f>SUM(F9:F13)</f>
        <v>4100000</v>
      </c>
      <c r="G14" s="10"/>
      <c r="H14" s="10"/>
      <c r="I14" s="10"/>
      <c r="J14" s="10"/>
      <c r="K14" s="58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2.75" customHeight="1">
      <c r="A15" s="10"/>
      <c r="B15" s="144" t="s">
        <v>220</v>
      </c>
      <c r="C15" s="12" t="s">
        <v>206</v>
      </c>
      <c r="D15" s="46">
        <f t="shared" ref="D15:D19" si="4">D9</f>
        <v>2500000</v>
      </c>
      <c r="E15" s="57">
        <v>5</v>
      </c>
      <c r="F15" s="46">
        <f t="shared" ref="F15:F19" si="5">D15/E15</f>
        <v>500000</v>
      </c>
      <c r="G15" s="10"/>
      <c r="H15" s="10"/>
      <c r="I15" s="25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2.75" customHeight="1">
      <c r="A16" s="10"/>
      <c r="B16" s="145"/>
      <c r="C16" s="27" t="s">
        <v>208</v>
      </c>
      <c r="D16" s="46">
        <f t="shared" si="4"/>
        <v>30000000</v>
      </c>
      <c r="E16" s="98">
        <v>50</v>
      </c>
      <c r="F16" s="46">
        <f t="shared" si="5"/>
        <v>600000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.75" customHeight="1">
      <c r="A17" s="10"/>
      <c r="B17" s="145"/>
      <c r="C17" s="27" t="s">
        <v>210</v>
      </c>
      <c r="D17" s="46">
        <f t="shared" si="4"/>
        <v>5000000</v>
      </c>
      <c r="E17" s="98">
        <v>10</v>
      </c>
      <c r="F17" s="46">
        <f t="shared" si="5"/>
        <v>500000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.75" customHeight="1">
      <c r="A18" s="10"/>
      <c r="B18" s="145"/>
      <c r="C18" s="12" t="s">
        <v>211</v>
      </c>
      <c r="D18" s="46">
        <f t="shared" si="4"/>
        <v>10000000</v>
      </c>
      <c r="E18" s="98">
        <v>5</v>
      </c>
      <c r="F18" s="46">
        <f t="shared" si="5"/>
        <v>2000000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2.75" customHeight="1">
      <c r="A19" s="10"/>
      <c r="B19" s="140"/>
      <c r="C19" s="27" t="s">
        <v>212</v>
      </c>
      <c r="D19" s="46">
        <f t="shared" si="4"/>
        <v>1500000</v>
      </c>
      <c r="E19" s="57">
        <v>3</v>
      </c>
      <c r="F19" s="46">
        <f t="shared" si="5"/>
        <v>500000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.75" customHeight="1">
      <c r="A20" s="10"/>
      <c r="B20" s="99" t="s">
        <v>221</v>
      </c>
      <c r="C20" s="40"/>
      <c r="D20" s="72">
        <f>SUM(D15:D19)</f>
        <v>49000000</v>
      </c>
      <c r="E20" s="11"/>
      <c r="F20" s="72">
        <f>SUM(F15:F19)</f>
        <v>4100000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2.75" customHeight="1">
      <c r="A21" s="10"/>
      <c r="B21" s="144" t="s">
        <v>222</v>
      </c>
      <c r="C21" s="12" t="s">
        <v>206</v>
      </c>
      <c r="D21" s="46">
        <f t="shared" ref="D21:D25" si="6">D15</f>
        <v>2500000</v>
      </c>
      <c r="E21" s="57">
        <v>5</v>
      </c>
      <c r="F21" s="46">
        <f t="shared" ref="F21:F24" si="7">D21/E21</f>
        <v>500000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2.75" customHeight="1">
      <c r="A22" s="10"/>
      <c r="B22" s="145"/>
      <c r="C22" s="27" t="s">
        <v>208</v>
      </c>
      <c r="D22" s="46">
        <f t="shared" si="6"/>
        <v>30000000</v>
      </c>
      <c r="E22" s="98">
        <v>50</v>
      </c>
      <c r="F22" s="46">
        <f t="shared" si="7"/>
        <v>600000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2.75" customHeight="1">
      <c r="A23" s="10"/>
      <c r="B23" s="145"/>
      <c r="C23" s="27" t="s">
        <v>210</v>
      </c>
      <c r="D23" s="46">
        <f t="shared" si="6"/>
        <v>5000000</v>
      </c>
      <c r="E23" s="98">
        <v>10</v>
      </c>
      <c r="F23" s="46">
        <f t="shared" si="7"/>
        <v>500000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2.75" customHeight="1">
      <c r="A24" s="10"/>
      <c r="B24" s="145"/>
      <c r="C24" s="12" t="s">
        <v>211</v>
      </c>
      <c r="D24" s="46">
        <f t="shared" si="6"/>
        <v>10000000</v>
      </c>
      <c r="E24" s="98">
        <v>5</v>
      </c>
      <c r="F24" s="46">
        <f t="shared" si="7"/>
        <v>2000000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2.75" customHeight="1">
      <c r="A25" s="10"/>
      <c r="B25" s="140"/>
      <c r="C25" s="27" t="s">
        <v>212</v>
      </c>
      <c r="D25" s="46">
        <f t="shared" si="6"/>
        <v>1500000</v>
      </c>
      <c r="E25" s="57">
        <v>3</v>
      </c>
      <c r="F25" s="46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2.75" customHeight="1">
      <c r="A26" s="10"/>
      <c r="B26" s="99" t="s">
        <v>223</v>
      </c>
      <c r="C26" s="40"/>
      <c r="D26" s="72">
        <f>SUM(D21:D25)</f>
        <v>49000000</v>
      </c>
      <c r="E26" s="11"/>
      <c r="F26" s="72">
        <f>SUM(F21:F25)</f>
        <v>3600000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2.75" customHeight="1">
      <c r="A27" s="10"/>
      <c r="B27" s="144" t="s">
        <v>224</v>
      </c>
      <c r="C27" s="12" t="s">
        <v>206</v>
      </c>
      <c r="D27" s="46">
        <f t="shared" ref="D27:D31" si="8">D21</f>
        <v>2500000</v>
      </c>
      <c r="E27" s="57">
        <v>5</v>
      </c>
      <c r="F27" s="46">
        <f t="shared" ref="F27:F30" si="9">D27/E27</f>
        <v>500000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2.75" customHeight="1">
      <c r="A28" s="10"/>
      <c r="B28" s="145"/>
      <c r="C28" s="27" t="s">
        <v>208</v>
      </c>
      <c r="D28" s="46">
        <f t="shared" si="8"/>
        <v>30000000</v>
      </c>
      <c r="E28" s="98">
        <v>50</v>
      </c>
      <c r="F28" s="46">
        <f t="shared" si="9"/>
        <v>600000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2.75" customHeight="1">
      <c r="A29" s="10"/>
      <c r="B29" s="145"/>
      <c r="C29" s="27" t="s">
        <v>210</v>
      </c>
      <c r="D29" s="46">
        <f t="shared" si="8"/>
        <v>5000000</v>
      </c>
      <c r="E29" s="98">
        <v>10</v>
      </c>
      <c r="F29" s="46">
        <f t="shared" si="9"/>
        <v>500000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2.75" customHeight="1">
      <c r="A30" s="10"/>
      <c r="B30" s="145"/>
      <c r="C30" s="12" t="s">
        <v>211</v>
      </c>
      <c r="D30" s="46">
        <f t="shared" si="8"/>
        <v>10000000</v>
      </c>
      <c r="E30" s="98">
        <v>5</v>
      </c>
      <c r="F30" s="46">
        <f t="shared" si="9"/>
        <v>2000000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2.75" customHeight="1">
      <c r="A31" s="10"/>
      <c r="B31" s="140"/>
      <c r="C31" s="27" t="s">
        <v>212</v>
      </c>
      <c r="D31" s="46">
        <f t="shared" si="8"/>
        <v>1500000</v>
      </c>
      <c r="E31" s="57">
        <v>3</v>
      </c>
      <c r="F31" s="46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2.75" customHeight="1">
      <c r="A32" s="10"/>
      <c r="B32" s="99" t="s">
        <v>225</v>
      </c>
      <c r="C32" s="40"/>
      <c r="D32" s="72">
        <f>SUM(D27:D31)</f>
        <v>49000000</v>
      </c>
      <c r="E32" s="11"/>
      <c r="F32" s="72">
        <f>SUM(F27:F31)</f>
        <v>3600000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2.75" customHeight="1">
      <c r="A33" s="10"/>
      <c r="B33" s="144" t="s">
        <v>226</v>
      </c>
      <c r="C33" s="12" t="s">
        <v>206</v>
      </c>
      <c r="D33" s="46">
        <f t="shared" ref="D33:D37" si="10">D27</f>
        <v>2500000</v>
      </c>
      <c r="E33" s="57">
        <v>5</v>
      </c>
      <c r="F33" s="46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2.75" customHeight="1">
      <c r="A34" s="10"/>
      <c r="B34" s="145"/>
      <c r="C34" s="27" t="s">
        <v>208</v>
      </c>
      <c r="D34" s="46">
        <f t="shared" si="10"/>
        <v>30000000</v>
      </c>
      <c r="E34" s="98">
        <v>50</v>
      </c>
      <c r="F34" s="46">
        <f t="shared" ref="F34:F35" si="11">D34/E34</f>
        <v>600000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2.75" customHeight="1">
      <c r="A35" s="10"/>
      <c r="B35" s="145"/>
      <c r="C35" s="27" t="s">
        <v>210</v>
      </c>
      <c r="D35" s="46">
        <f t="shared" si="10"/>
        <v>5000000</v>
      </c>
      <c r="E35" s="98">
        <v>10</v>
      </c>
      <c r="F35" s="46">
        <f t="shared" si="11"/>
        <v>500000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2.75" customHeight="1">
      <c r="A36" s="10"/>
      <c r="B36" s="145"/>
      <c r="C36" s="12" t="s">
        <v>211</v>
      </c>
      <c r="D36" s="46">
        <f t="shared" si="10"/>
        <v>10000000</v>
      </c>
      <c r="E36" s="98">
        <v>5</v>
      </c>
      <c r="F36" s="46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2.75" customHeight="1">
      <c r="A37" s="10"/>
      <c r="B37" s="140"/>
      <c r="C37" s="27" t="s">
        <v>212</v>
      </c>
      <c r="D37" s="46">
        <f t="shared" si="10"/>
        <v>1500000</v>
      </c>
      <c r="E37" s="57">
        <v>3</v>
      </c>
      <c r="F37" s="46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.75" customHeight="1">
      <c r="A38" s="10"/>
      <c r="B38" s="99" t="s">
        <v>227</v>
      </c>
      <c r="C38" s="40"/>
      <c r="D38" s="72">
        <f>SUM(D33:D37)</f>
        <v>49000000</v>
      </c>
      <c r="E38" s="11"/>
      <c r="F38" s="72">
        <f>SUM(F33:F37)</f>
        <v>1100000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2.75" customHeight="1">
      <c r="A39" s="10"/>
      <c r="B39" s="144" t="s">
        <v>228</v>
      </c>
      <c r="C39" s="12" t="s">
        <v>206</v>
      </c>
      <c r="D39" s="46">
        <f t="shared" ref="D39:D43" si="12">D33</f>
        <v>2500000</v>
      </c>
      <c r="E39" s="57">
        <v>5</v>
      </c>
      <c r="F39" s="46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2.75" customHeight="1">
      <c r="A40" s="10"/>
      <c r="B40" s="145"/>
      <c r="C40" s="27" t="s">
        <v>208</v>
      </c>
      <c r="D40" s="46">
        <f t="shared" si="12"/>
        <v>30000000</v>
      </c>
      <c r="E40" s="98">
        <v>50</v>
      </c>
      <c r="F40" s="46">
        <f t="shared" ref="F40:F41" si="13">D40/E40</f>
        <v>600000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2.75" customHeight="1">
      <c r="A41" s="10"/>
      <c r="B41" s="145"/>
      <c r="C41" s="27" t="s">
        <v>210</v>
      </c>
      <c r="D41" s="46">
        <f t="shared" si="12"/>
        <v>5000000</v>
      </c>
      <c r="E41" s="98">
        <v>10</v>
      </c>
      <c r="F41" s="46">
        <f t="shared" si="13"/>
        <v>500000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2.75" customHeight="1">
      <c r="A42" s="10"/>
      <c r="B42" s="145"/>
      <c r="C42" s="12" t="s">
        <v>211</v>
      </c>
      <c r="D42" s="46">
        <f t="shared" si="12"/>
        <v>10000000</v>
      </c>
      <c r="E42" s="98">
        <v>5</v>
      </c>
      <c r="F42" s="46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2.75" customHeight="1">
      <c r="A43" s="10"/>
      <c r="B43" s="140"/>
      <c r="C43" s="27" t="s">
        <v>212</v>
      </c>
      <c r="D43" s="46">
        <f t="shared" si="12"/>
        <v>1500000</v>
      </c>
      <c r="E43" s="57">
        <v>3</v>
      </c>
      <c r="F43" s="46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2.75" customHeight="1">
      <c r="A44" s="10"/>
      <c r="B44" s="99" t="s">
        <v>229</v>
      </c>
      <c r="C44" s="40"/>
      <c r="D44" s="72">
        <f>SUM(D39:D43)</f>
        <v>49000000</v>
      </c>
      <c r="E44" s="11"/>
      <c r="F44" s="72">
        <f>SUM(F39:F43)</f>
        <v>1100000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2.75" customHeight="1">
      <c r="A45" s="10"/>
      <c r="B45" s="144" t="s">
        <v>230</v>
      </c>
      <c r="C45" s="12" t="s">
        <v>206</v>
      </c>
      <c r="D45" s="46">
        <f t="shared" ref="D45:D49" si="14">D39</f>
        <v>2500000</v>
      </c>
      <c r="E45" s="57">
        <v>5</v>
      </c>
      <c r="F45" s="46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2.75" customHeight="1">
      <c r="A46" s="10"/>
      <c r="B46" s="145"/>
      <c r="C46" s="27" t="s">
        <v>208</v>
      </c>
      <c r="D46" s="46">
        <f t="shared" si="14"/>
        <v>30000000</v>
      </c>
      <c r="E46" s="98">
        <v>50</v>
      </c>
      <c r="F46" s="46">
        <f t="shared" ref="F46:F47" si="15">D46/E46</f>
        <v>600000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2.75" customHeight="1">
      <c r="A47" s="10"/>
      <c r="B47" s="145"/>
      <c r="C47" s="27" t="s">
        <v>210</v>
      </c>
      <c r="D47" s="46">
        <f t="shared" si="14"/>
        <v>5000000</v>
      </c>
      <c r="E47" s="98">
        <v>10</v>
      </c>
      <c r="F47" s="46">
        <f t="shared" si="15"/>
        <v>500000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2.75" customHeight="1">
      <c r="A48" s="10"/>
      <c r="B48" s="145"/>
      <c r="C48" s="12" t="s">
        <v>211</v>
      </c>
      <c r="D48" s="46">
        <f t="shared" si="14"/>
        <v>10000000</v>
      </c>
      <c r="E48" s="98">
        <v>5</v>
      </c>
      <c r="F48" s="46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2.75" customHeight="1">
      <c r="A49" s="10"/>
      <c r="B49" s="140"/>
      <c r="C49" s="27" t="s">
        <v>212</v>
      </c>
      <c r="D49" s="46">
        <f t="shared" si="14"/>
        <v>1500000</v>
      </c>
      <c r="E49" s="57">
        <v>3</v>
      </c>
      <c r="F49" s="46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2.75" customHeight="1">
      <c r="A50" s="10"/>
      <c r="B50" s="99" t="s">
        <v>231</v>
      </c>
      <c r="C50" s="40"/>
      <c r="D50" s="72">
        <f>SUM(D45:D49)</f>
        <v>49000000</v>
      </c>
      <c r="E50" s="11"/>
      <c r="F50" s="72">
        <f>SUM(F45:F49)</f>
        <v>1100000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2.75" customHeight="1">
      <c r="A51" s="10"/>
      <c r="B51" s="94"/>
      <c r="C51" s="10"/>
      <c r="D51" s="42"/>
      <c r="E51" s="19"/>
      <c r="F51" s="42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2.75" customHeight="1">
      <c r="A52" s="10"/>
      <c r="B52" s="94"/>
      <c r="C52" s="10"/>
      <c r="D52" s="42"/>
      <c r="E52" s="19"/>
      <c r="F52" s="42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2.75" customHeight="1">
      <c r="A53" s="10"/>
      <c r="B53" s="94"/>
      <c r="C53" s="10"/>
      <c r="D53" s="42"/>
      <c r="E53" s="19"/>
      <c r="F53" s="42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2.75" customHeight="1">
      <c r="A54" s="10"/>
      <c r="B54" s="94"/>
      <c r="C54" s="10"/>
      <c r="D54" s="42"/>
      <c r="E54" s="19"/>
      <c r="F54" s="42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2.75" customHeight="1">
      <c r="A55" s="10"/>
      <c r="B55" s="94"/>
      <c r="C55" s="10"/>
      <c r="D55" s="42"/>
      <c r="E55" s="19"/>
      <c r="F55" s="42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2.75" customHeight="1">
      <c r="A56" s="10"/>
      <c r="B56" s="94"/>
      <c r="C56" s="10"/>
      <c r="D56" s="42"/>
      <c r="E56" s="19"/>
      <c r="F56" s="42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2.75" customHeight="1">
      <c r="A57" s="10"/>
      <c r="B57" s="94"/>
      <c r="C57" s="10"/>
      <c r="D57" s="42"/>
      <c r="E57" s="19"/>
      <c r="F57" s="42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2.75" customHeight="1">
      <c r="A58" s="10"/>
      <c r="B58" s="94"/>
      <c r="C58" s="10"/>
      <c r="D58" s="42"/>
      <c r="E58" s="19"/>
      <c r="F58" s="42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2.75" customHeight="1">
      <c r="A59" s="10"/>
      <c r="B59" s="94"/>
      <c r="C59" s="10"/>
      <c r="D59" s="42"/>
      <c r="E59" s="19"/>
      <c r="F59" s="42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2.75" customHeight="1">
      <c r="A60" s="10"/>
      <c r="B60" s="94"/>
      <c r="C60" s="10"/>
      <c r="D60" s="42"/>
      <c r="E60" s="19"/>
      <c r="F60" s="42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2.75" customHeight="1">
      <c r="A61" s="10"/>
      <c r="B61" s="94"/>
      <c r="C61" s="10"/>
      <c r="D61" s="42"/>
      <c r="E61" s="19"/>
      <c r="F61" s="42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2.75" customHeight="1">
      <c r="A62" s="10"/>
      <c r="B62" s="94"/>
      <c r="C62" s="10"/>
      <c r="D62" s="42"/>
      <c r="E62" s="19"/>
      <c r="F62" s="42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2.75" customHeight="1">
      <c r="A63" s="10"/>
      <c r="B63" s="94"/>
      <c r="C63" s="10"/>
      <c r="D63" s="42"/>
      <c r="E63" s="19"/>
      <c r="F63" s="42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2.75" customHeight="1">
      <c r="A64" s="10"/>
      <c r="B64" s="94"/>
      <c r="C64" s="10"/>
      <c r="D64" s="42"/>
      <c r="E64" s="19"/>
      <c r="F64" s="42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2.75" customHeight="1">
      <c r="A65" s="10"/>
      <c r="B65" s="94"/>
      <c r="C65" s="10"/>
      <c r="D65" s="42"/>
      <c r="E65" s="19"/>
      <c r="F65" s="42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2.75" customHeight="1">
      <c r="A66" s="10"/>
      <c r="B66" s="94"/>
      <c r="C66" s="10"/>
      <c r="D66" s="42"/>
      <c r="E66" s="19"/>
      <c r="F66" s="42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2.75" customHeight="1">
      <c r="A67" s="10"/>
      <c r="B67" s="94"/>
      <c r="C67" s="10"/>
      <c r="D67" s="42"/>
      <c r="E67" s="19"/>
      <c r="F67" s="42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2.75" customHeight="1">
      <c r="A68" s="10"/>
      <c r="B68" s="94"/>
      <c r="C68" s="10"/>
      <c r="D68" s="42"/>
      <c r="E68" s="19"/>
      <c r="F68" s="42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2.75" customHeight="1">
      <c r="A69" s="10"/>
      <c r="B69" s="94"/>
      <c r="C69" s="10"/>
      <c r="D69" s="42"/>
      <c r="E69" s="19"/>
      <c r="F69" s="42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2.75" customHeight="1">
      <c r="A70" s="10"/>
      <c r="B70" s="94"/>
      <c r="C70" s="10"/>
      <c r="D70" s="42"/>
      <c r="E70" s="19"/>
      <c r="F70" s="42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2.75" customHeight="1">
      <c r="A71" s="10"/>
      <c r="B71" s="94"/>
      <c r="C71" s="10"/>
      <c r="D71" s="42"/>
      <c r="E71" s="19"/>
      <c r="F71" s="42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2.75" customHeight="1">
      <c r="A72" s="10"/>
      <c r="B72" s="94"/>
      <c r="C72" s="10"/>
      <c r="D72" s="42"/>
      <c r="E72" s="19"/>
      <c r="F72" s="42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2.75" customHeight="1">
      <c r="A73" s="10"/>
      <c r="B73" s="94"/>
      <c r="C73" s="10"/>
      <c r="D73" s="42"/>
      <c r="E73" s="19"/>
      <c r="F73" s="42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2.75" customHeight="1">
      <c r="A74" s="10"/>
      <c r="B74" s="94"/>
      <c r="C74" s="10"/>
      <c r="D74" s="42"/>
      <c r="E74" s="19"/>
      <c r="F74" s="42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2.75" customHeight="1">
      <c r="A75" s="10"/>
      <c r="B75" s="94"/>
      <c r="C75" s="10"/>
      <c r="D75" s="42"/>
      <c r="E75" s="19"/>
      <c r="F75" s="42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2.75" customHeight="1">
      <c r="A76" s="10"/>
      <c r="B76" s="94"/>
      <c r="C76" s="10"/>
      <c r="D76" s="42"/>
      <c r="E76" s="19"/>
      <c r="F76" s="42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2.75" customHeight="1">
      <c r="A77" s="10"/>
      <c r="B77" s="94"/>
      <c r="C77" s="10"/>
      <c r="D77" s="42"/>
      <c r="E77" s="19"/>
      <c r="F77" s="42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2.75" customHeight="1">
      <c r="A78" s="10"/>
      <c r="B78" s="94"/>
      <c r="C78" s="10"/>
      <c r="D78" s="42"/>
      <c r="E78" s="19"/>
      <c r="F78" s="42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2.75" customHeight="1">
      <c r="A79" s="10"/>
      <c r="B79" s="94"/>
      <c r="C79" s="10"/>
      <c r="D79" s="42"/>
      <c r="E79" s="19"/>
      <c r="F79" s="42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2.75" customHeight="1">
      <c r="A80" s="10"/>
      <c r="B80" s="94"/>
      <c r="C80" s="10"/>
      <c r="D80" s="42"/>
      <c r="E80" s="19"/>
      <c r="F80" s="42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2.75" customHeight="1">
      <c r="A81" s="10"/>
      <c r="B81" s="94"/>
      <c r="C81" s="10"/>
      <c r="D81" s="42"/>
      <c r="E81" s="19"/>
      <c r="F81" s="42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2.75" customHeight="1">
      <c r="A82" s="10"/>
      <c r="B82" s="94"/>
      <c r="C82" s="10"/>
      <c r="D82" s="42"/>
      <c r="E82" s="19"/>
      <c r="F82" s="42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2.75" customHeight="1">
      <c r="A83" s="10"/>
      <c r="B83" s="94"/>
      <c r="C83" s="10"/>
      <c r="D83" s="42"/>
      <c r="E83" s="19"/>
      <c r="F83" s="42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2.75" customHeight="1">
      <c r="A84" s="10"/>
      <c r="B84" s="94"/>
      <c r="C84" s="10"/>
      <c r="D84" s="42"/>
      <c r="E84" s="19"/>
      <c r="F84" s="42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2.75" customHeight="1">
      <c r="A85" s="10"/>
      <c r="B85" s="94"/>
      <c r="C85" s="10"/>
      <c r="D85" s="42"/>
      <c r="E85" s="19"/>
      <c r="F85" s="42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2.75" customHeight="1">
      <c r="A86" s="10"/>
      <c r="B86" s="94"/>
      <c r="C86" s="10"/>
      <c r="D86" s="42"/>
      <c r="E86" s="19"/>
      <c r="F86" s="42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2.75" customHeight="1">
      <c r="A87" s="10"/>
      <c r="B87" s="94"/>
      <c r="C87" s="10"/>
      <c r="D87" s="42"/>
      <c r="E87" s="19"/>
      <c r="F87" s="42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2.75" customHeight="1">
      <c r="A88" s="10"/>
      <c r="B88" s="94"/>
      <c r="C88" s="10"/>
      <c r="D88" s="42"/>
      <c r="E88" s="19"/>
      <c r="F88" s="42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2.75" customHeight="1">
      <c r="A89" s="10"/>
      <c r="B89" s="94"/>
      <c r="C89" s="10"/>
      <c r="D89" s="42"/>
      <c r="E89" s="19"/>
      <c r="F89" s="42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2.75" customHeight="1">
      <c r="A90" s="10"/>
      <c r="B90" s="94"/>
      <c r="C90" s="10"/>
      <c r="D90" s="42"/>
      <c r="E90" s="19"/>
      <c r="F90" s="42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2.75" customHeight="1">
      <c r="A91" s="10"/>
      <c r="B91" s="94"/>
      <c r="C91" s="10"/>
      <c r="D91" s="42"/>
      <c r="E91" s="19"/>
      <c r="F91" s="42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2.75" customHeight="1">
      <c r="A92" s="10"/>
      <c r="B92" s="94"/>
      <c r="C92" s="10"/>
      <c r="D92" s="42"/>
      <c r="E92" s="19"/>
      <c r="F92" s="42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2.75" customHeight="1">
      <c r="A93" s="10"/>
      <c r="B93" s="94"/>
      <c r="C93" s="10"/>
      <c r="D93" s="42"/>
      <c r="E93" s="19"/>
      <c r="F93" s="42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2.75" customHeight="1">
      <c r="A94" s="10"/>
      <c r="B94" s="94"/>
      <c r="C94" s="10"/>
      <c r="D94" s="42"/>
      <c r="E94" s="19"/>
      <c r="F94" s="42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2.75" customHeight="1">
      <c r="A95" s="10"/>
      <c r="B95" s="94"/>
      <c r="C95" s="10"/>
      <c r="D95" s="42"/>
      <c r="E95" s="19"/>
      <c r="F95" s="42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2.75" customHeight="1">
      <c r="A96" s="10"/>
      <c r="B96" s="94"/>
      <c r="C96" s="10"/>
      <c r="D96" s="42"/>
      <c r="E96" s="19"/>
      <c r="F96" s="42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2.75" customHeight="1">
      <c r="A97" s="10"/>
      <c r="B97" s="94"/>
      <c r="C97" s="10"/>
      <c r="D97" s="42"/>
      <c r="E97" s="19"/>
      <c r="F97" s="42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2.75" customHeight="1">
      <c r="A98" s="10"/>
      <c r="B98" s="94"/>
      <c r="C98" s="10"/>
      <c r="D98" s="42"/>
      <c r="E98" s="19"/>
      <c r="F98" s="42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2.75" customHeight="1">
      <c r="A99" s="10"/>
      <c r="B99" s="94"/>
      <c r="C99" s="10"/>
      <c r="D99" s="42"/>
      <c r="E99" s="19"/>
      <c r="F99" s="42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2.75" customHeight="1">
      <c r="A100" s="10"/>
      <c r="B100" s="94"/>
      <c r="C100" s="10"/>
      <c r="D100" s="42"/>
      <c r="E100" s="19"/>
      <c r="F100" s="42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2.75" customHeight="1">
      <c r="A101" s="10"/>
      <c r="B101" s="94"/>
      <c r="C101" s="10"/>
      <c r="D101" s="42"/>
      <c r="E101" s="19"/>
      <c r="F101" s="42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2.75" customHeight="1">
      <c r="A102" s="10"/>
      <c r="B102" s="94"/>
      <c r="C102" s="10"/>
      <c r="D102" s="42"/>
      <c r="E102" s="19"/>
      <c r="F102" s="42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2.75" customHeight="1">
      <c r="A103" s="10"/>
      <c r="B103" s="94"/>
      <c r="C103" s="10"/>
      <c r="D103" s="42"/>
      <c r="E103" s="19"/>
      <c r="F103" s="42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2.75" customHeight="1">
      <c r="A104" s="10"/>
      <c r="B104" s="94"/>
      <c r="C104" s="10"/>
      <c r="D104" s="42"/>
      <c r="E104" s="19"/>
      <c r="F104" s="42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2.75" customHeight="1">
      <c r="A105" s="10"/>
      <c r="B105" s="94"/>
      <c r="C105" s="10"/>
      <c r="D105" s="42"/>
      <c r="E105" s="19"/>
      <c r="F105" s="42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2.75" customHeight="1">
      <c r="A106" s="10"/>
      <c r="B106" s="94"/>
      <c r="C106" s="10"/>
      <c r="D106" s="42"/>
      <c r="E106" s="19"/>
      <c r="F106" s="42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2.75" customHeight="1">
      <c r="A107" s="10"/>
      <c r="B107" s="94"/>
      <c r="C107" s="10"/>
      <c r="D107" s="42"/>
      <c r="E107" s="19"/>
      <c r="F107" s="42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2.75" customHeight="1">
      <c r="A108" s="10"/>
      <c r="B108" s="94"/>
      <c r="C108" s="10"/>
      <c r="D108" s="42"/>
      <c r="E108" s="19"/>
      <c r="F108" s="42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2.75" customHeight="1">
      <c r="A109" s="10"/>
      <c r="B109" s="94"/>
      <c r="C109" s="10"/>
      <c r="D109" s="42"/>
      <c r="E109" s="19"/>
      <c r="F109" s="42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2.75" customHeight="1">
      <c r="A110" s="10"/>
      <c r="B110" s="94"/>
      <c r="C110" s="10"/>
      <c r="D110" s="42"/>
      <c r="E110" s="19"/>
      <c r="F110" s="42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2.75" customHeight="1">
      <c r="A111" s="10"/>
      <c r="B111" s="94"/>
      <c r="C111" s="10"/>
      <c r="D111" s="42"/>
      <c r="E111" s="19"/>
      <c r="F111" s="42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2.75" customHeight="1">
      <c r="A112" s="10"/>
      <c r="B112" s="94"/>
      <c r="C112" s="10"/>
      <c r="D112" s="42"/>
      <c r="E112" s="19"/>
      <c r="F112" s="42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2.75" customHeight="1">
      <c r="A113" s="10"/>
      <c r="B113" s="94"/>
      <c r="C113" s="10"/>
      <c r="D113" s="42"/>
      <c r="E113" s="19"/>
      <c r="F113" s="42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2.75" customHeight="1">
      <c r="A114" s="10"/>
      <c r="B114" s="94"/>
      <c r="C114" s="10"/>
      <c r="D114" s="42"/>
      <c r="E114" s="19"/>
      <c r="F114" s="42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2.75" customHeight="1">
      <c r="A115" s="10"/>
      <c r="B115" s="94"/>
      <c r="C115" s="10"/>
      <c r="D115" s="42"/>
      <c r="E115" s="19"/>
      <c r="F115" s="42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2.75" customHeight="1">
      <c r="A116" s="10"/>
      <c r="B116" s="94"/>
      <c r="C116" s="10"/>
      <c r="D116" s="42"/>
      <c r="E116" s="19"/>
      <c r="F116" s="42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2.75" customHeight="1">
      <c r="A117" s="10"/>
      <c r="B117" s="94"/>
      <c r="C117" s="10"/>
      <c r="D117" s="42"/>
      <c r="E117" s="19"/>
      <c r="F117" s="42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2.75" customHeight="1">
      <c r="A118" s="10"/>
      <c r="B118" s="94"/>
      <c r="C118" s="10"/>
      <c r="D118" s="42"/>
      <c r="E118" s="19"/>
      <c r="F118" s="42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2.75" customHeight="1">
      <c r="A119" s="10"/>
      <c r="B119" s="94"/>
      <c r="C119" s="10"/>
      <c r="D119" s="42"/>
      <c r="E119" s="19"/>
      <c r="F119" s="42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2.75" customHeight="1">
      <c r="A120" s="10"/>
      <c r="B120" s="94"/>
      <c r="C120" s="10"/>
      <c r="D120" s="42"/>
      <c r="E120" s="19"/>
      <c r="F120" s="42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2.75" customHeight="1">
      <c r="A121" s="10"/>
      <c r="B121" s="94"/>
      <c r="C121" s="10"/>
      <c r="D121" s="42"/>
      <c r="E121" s="19"/>
      <c r="F121" s="42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2.75" customHeight="1">
      <c r="A122" s="10"/>
      <c r="B122" s="94"/>
      <c r="C122" s="10"/>
      <c r="D122" s="42"/>
      <c r="E122" s="19"/>
      <c r="F122" s="42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2.75" customHeight="1">
      <c r="A123" s="10"/>
      <c r="B123" s="94"/>
      <c r="C123" s="10"/>
      <c r="D123" s="42"/>
      <c r="E123" s="19"/>
      <c r="F123" s="42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2.75" customHeight="1">
      <c r="A124" s="10"/>
      <c r="B124" s="94"/>
      <c r="C124" s="10"/>
      <c r="D124" s="42"/>
      <c r="E124" s="19"/>
      <c r="F124" s="42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2.75" customHeight="1">
      <c r="A125" s="10"/>
      <c r="B125" s="94"/>
      <c r="C125" s="10"/>
      <c r="D125" s="42"/>
      <c r="E125" s="19"/>
      <c r="F125" s="42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2.75" customHeight="1">
      <c r="A126" s="10"/>
      <c r="B126" s="94"/>
      <c r="C126" s="10"/>
      <c r="D126" s="42"/>
      <c r="E126" s="19"/>
      <c r="F126" s="42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2.75" customHeight="1">
      <c r="A127" s="10"/>
      <c r="B127" s="94"/>
      <c r="C127" s="10"/>
      <c r="D127" s="42"/>
      <c r="E127" s="19"/>
      <c r="F127" s="42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2.75" customHeight="1">
      <c r="A128" s="10"/>
      <c r="B128" s="94"/>
      <c r="C128" s="10"/>
      <c r="D128" s="42"/>
      <c r="E128" s="19"/>
      <c r="F128" s="42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2.75" customHeight="1">
      <c r="A129" s="10"/>
      <c r="B129" s="94"/>
      <c r="C129" s="10"/>
      <c r="D129" s="42"/>
      <c r="E129" s="19"/>
      <c r="F129" s="42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2.75" customHeight="1">
      <c r="A130" s="10"/>
      <c r="B130" s="94"/>
      <c r="C130" s="10"/>
      <c r="D130" s="42"/>
      <c r="E130" s="19"/>
      <c r="F130" s="42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2.75" customHeight="1">
      <c r="A131" s="10"/>
      <c r="B131" s="94"/>
      <c r="C131" s="10"/>
      <c r="D131" s="42"/>
      <c r="E131" s="19"/>
      <c r="F131" s="42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2.75" customHeight="1">
      <c r="A132" s="10"/>
      <c r="B132" s="94"/>
      <c r="C132" s="10"/>
      <c r="D132" s="42"/>
      <c r="E132" s="19"/>
      <c r="F132" s="42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2.75" customHeight="1">
      <c r="A133" s="10"/>
      <c r="B133" s="94"/>
      <c r="C133" s="10"/>
      <c r="D133" s="42"/>
      <c r="E133" s="19"/>
      <c r="F133" s="42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2.75" customHeight="1">
      <c r="A134" s="10"/>
      <c r="B134" s="94"/>
      <c r="C134" s="10"/>
      <c r="D134" s="42"/>
      <c r="E134" s="19"/>
      <c r="F134" s="42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2.75" customHeight="1">
      <c r="A135" s="10"/>
      <c r="B135" s="94"/>
      <c r="C135" s="10"/>
      <c r="D135" s="42"/>
      <c r="E135" s="19"/>
      <c r="F135" s="42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2.75" customHeight="1">
      <c r="A136" s="10"/>
      <c r="B136" s="94"/>
      <c r="C136" s="10"/>
      <c r="D136" s="42"/>
      <c r="E136" s="19"/>
      <c r="F136" s="42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2.75" customHeight="1">
      <c r="A137" s="10"/>
      <c r="B137" s="94"/>
      <c r="C137" s="10"/>
      <c r="D137" s="42"/>
      <c r="E137" s="19"/>
      <c r="F137" s="42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2.75" customHeight="1">
      <c r="A138" s="10"/>
      <c r="B138" s="94"/>
      <c r="C138" s="10"/>
      <c r="D138" s="42"/>
      <c r="E138" s="19"/>
      <c r="F138" s="42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2.75" customHeight="1">
      <c r="A139" s="10"/>
      <c r="B139" s="94"/>
      <c r="C139" s="10"/>
      <c r="D139" s="42"/>
      <c r="E139" s="19"/>
      <c r="F139" s="42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2.75" customHeight="1">
      <c r="A140" s="10"/>
      <c r="B140" s="94"/>
      <c r="C140" s="10"/>
      <c r="D140" s="42"/>
      <c r="E140" s="19"/>
      <c r="F140" s="42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2.75" customHeight="1">
      <c r="A141" s="10"/>
      <c r="B141" s="94"/>
      <c r="C141" s="10"/>
      <c r="D141" s="42"/>
      <c r="E141" s="19"/>
      <c r="F141" s="42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2.75" customHeight="1">
      <c r="A142" s="10"/>
      <c r="B142" s="94"/>
      <c r="C142" s="10"/>
      <c r="D142" s="42"/>
      <c r="E142" s="19"/>
      <c r="F142" s="42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2.75" customHeight="1">
      <c r="A143" s="10"/>
      <c r="B143" s="94"/>
      <c r="C143" s="10"/>
      <c r="D143" s="42"/>
      <c r="E143" s="19"/>
      <c r="F143" s="42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2.75" customHeight="1">
      <c r="A144" s="10"/>
      <c r="B144" s="94"/>
      <c r="C144" s="10"/>
      <c r="D144" s="42"/>
      <c r="E144" s="19"/>
      <c r="F144" s="42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2.75" customHeight="1">
      <c r="A145" s="10"/>
      <c r="B145" s="94"/>
      <c r="C145" s="10"/>
      <c r="D145" s="42"/>
      <c r="E145" s="19"/>
      <c r="F145" s="42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2.75" customHeight="1">
      <c r="A146" s="10"/>
      <c r="B146" s="94"/>
      <c r="C146" s="10"/>
      <c r="D146" s="42"/>
      <c r="E146" s="19"/>
      <c r="F146" s="42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2.75" customHeight="1">
      <c r="A147" s="10"/>
      <c r="B147" s="94"/>
      <c r="C147" s="10"/>
      <c r="D147" s="42"/>
      <c r="E147" s="19"/>
      <c r="F147" s="42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2.75" customHeight="1">
      <c r="A148" s="10"/>
      <c r="B148" s="94"/>
      <c r="C148" s="10"/>
      <c r="D148" s="42"/>
      <c r="E148" s="19"/>
      <c r="F148" s="42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2.75" customHeight="1">
      <c r="A149" s="10"/>
      <c r="B149" s="94"/>
      <c r="C149" s="10"/>
      <c r="D149" s="42"/>
      <c r="E149" s="19"/>
      <c r="F149" s="42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2.75" customHeight="1">
      <c r="A150" s="10"/>
      <c r="B150" s="94"/>
      <c r="C150" s="10"/>
      <c r="D150" s="42"/>
      <c r="E150" s="19"/>
      <c r="F150" s="42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2.75" customHeight="1">
      <c r="A151" s="10"/>
      <c r="B151" s="94"/>
      <c r="C151" s="10"/>
      <c r="D151" s="42"/>
      <c r="E151" s="19"/>
      <c r="F151" s="42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2.75" customHeight="1">
      <c r="A152" s="10"/>
      <c r="B152" s="94"/>
      <c r="C152" s="10"/>
      <c r="D152" s="42"/>
      <c r="E152" s="19"/>
      <c r="F152" s="42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2.75" customHeight="1">
      <c r="A153" s="10"/>
      <c r="B153" s="94"/>
      <c r="C153" s="10"/>
      <c r="D153" s="42"/>
      <c r="E153" s="19"/>
      <c r="F153" s="42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2.75" customHeight="1">
      <c r="A154" s="10"/>
      <c r="B154" s="94"/>
      <c r="C154" s="10"/>
      <c r="D154" s="42"/>
      <c r="E154" s="19"/>
      <c r="F154" s="42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2.75" customHeight="1">
      <c r="A155" s="10"/>
      <c r="B155" s="94"/>
      <c r="C155" s="10"/>
      <c r="D155" s="42"/>
      <c r="E155" s="19"/>
      <c r="F155" s="42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2.75" customHeight="1">
      <c r="A156" s="10"/>
      <c r="B156" s="94"/>
      <c r="C156" s="10"/>
      <c r="D156" s="42"/>
      <c r="E156" s="19"/>
      <c r="F156" s="42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2.75" customHeight="1">
      <c r="A157" s="10"/>
      <c r="B157" s="94"/>
      <c r="C157" s="10"/>
      <c r="D157" s="42"/>
      <c r="E157" s="19"/>
      <c r="F157" s="42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2.75" customHeight="1">
      <c r="A158" s="10"/>
      <c r="B158" s="94"/>
      <c r="C158" s="10"/>
      <c r="D158" s="42"/>
      <c r="E158" s="19"/>
      <c r="F158" s="42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2.75" customHeight="1">
      <c r="A159" s="10"/>
      <c r="B159" s="94"/>
      <c r="C159" s="10"/>
      <c r="D159" s="42"/>
      <c r="E159" s="19"/>
      <c r="F159" s="42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2.75" customHeight="1">
      <c r="A160" s="10"/>
      <c r="B160" s="94"/>
      <c r="C160" s="10"/>
      <c r="D160" s="42"/>
      <c r="E160" s="19"/>
      <c r="F160" s="42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2.75" customHeight="1">
      <c r="A161" s="10"/>
      <c r="B161" s="94"/>
      <c r="C161" s="10"/>
      <c r="D161" s="42"/>
      <c r="E161" s="19"/>
      <c r="F161" s="42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2.75" customHeight="1">
      <c r="A162" s="10"/>
      <c r="B162" s="94"/>
      <c r="C162" s="10"/>
      <c r="D162" s="42"/>
      <c r="E162" s="19"/>
      <c r="F162" s="42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2.75" customHeight="1">
      <c r="A163" s="10"/>
      <c r="B163" s="94"/>
      <c r="C163" s="10"/>
      <c r="D163" s="42"/>
      <c r="E163" s="19"/>
      <c r="F163" s="42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2.75" customHeight="1">
      <c r="A164" s="10"/>
      <c r="B164" s="94"/>
      <c r="C164" s="10"/>
      <c r="D164" s="42"/>
      <c r="E164" s="19"/>
      <c r="F164" s="42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2.75" customHeight="1">
      <c r="A165" s="10"/>
      <c r="B165" s="94"/>
      <c r="C165" s="10"/>
      <c r="D165" s="42"/>
      <c r="E165" s="19"/>
      <c r="F165" s="42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2.75" customHeight="1">
      <c r="A166" s="10"/>
      <c r="B166" s="94"/>
      <c r="C166" s="10"/>
      <c r="D166" s="42"/>
      <c r="E166" s="19"/>
      <c r="F166" s="42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2.75" customHeight="1">
      <c r="A167" s="10"/>
      <c r="B167" s="94"/>
      <c r="C167" s="10"/>
      <c r="D167" s="42"/>
      <c r="E167" s="19"/>
      <c r="F167" s="42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2.75" customHeight="1">
      <c r="A168" s="10"/>
      <c r="B168" s="94"/>
      <c r="C168" s="10"/>
      <c r="D168" s="42"/>
      <c r="E168" s="19"/>
      <c r="F168" s="42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2.75" customHeight="1">
      <c r="A169" s="10"/>
      <c r="B169" s="94"/>
      <c r="C169" s="10"/>
      <c r="D169" s="42"/>
      <c r="E169" s="19"/>
      <c r="F169" s="42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2.75" customHeight="1">
      <c r="A170" s="10"/>
      <c r="B170" s="94"/>
      <c r="C170" s="10"/>
      <c r="D170" s="42"/>
      <c r="E170" s="19"/>
      <c r="F170" s="42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2.75" customHeight="1">
      <c r="A171" s="10"/>
      <c r="B171" s="94"/>
      <c r="C171" s="10"/>
      <c r="D171" s="42"/>
      <c r="E171" s="19"/>
      <c r="F171" s="42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2.75" customHeight="1">
      <c r="A172" s="10"/>
      <c r="B172" s="94"/>
      <c r="C172" s="10"/>
      <c r="D172" s="42"/>
      <c r="E172" s="19"/>
      <c r="F172" s="42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2.75" customHeight="1">
      <c r="A173" s="10"/>
      <c r="B173" s="94"/>
      <c r="C173" s="10"/>
      <c r="D173" s="42"/>
      <c r="E173" s="19"/>
      <c r="F173" s="42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2.75" customHeight="1">
      <c r="A174" s="10"/>
      <c r="B174" s="94"/>
      <c r="C174" s="10"/>
      <c r="D174" s="42"/>
      <c r="E174" s="19"/>
      <c r="F174" s="42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2.75" customHeight="1">
      <c r="A175" s="10"/>
      <c r="B175" s="94"/>
      <c r="C175" s="10"/>
      <c r="D175" s="42"/>
      <c r="E175" s="19"/>
      <c r="F175" s="42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2.75" customHeight="1">
      <c r="A176" s="10"/>
      <c r="B176" s="94"/>
      <c r="C176" s="10"/>
      <c r="D176" s="42"/>
      <c r="E176" s="19"/>
      <c r="F176" s="42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2.75" customHeight="1">
      <c r="A177" s="10"/>
      <c r="B177" s="94"/>
      <c r="C177" s="10"/>
      <c r="D177" s="42"/>
      <c r="E177" s="19"/>
      <c r="F177" s="42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2.75" customHeight="1">
      <c r="A178" s="10"/>
      <c r="B178" s="94"/>
      <c r="C178" s="10"/>
      <c r="D178" s="42"/>
      <c r="E178" s="19"/>
      <c r="F178" s="42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2.75" customHeight="1">
      <c r="A179" s="10"/>
      <c r="B179" s="94"/>
      <c r="C179" s="10"/>
      <c r="D179" s="42"/>
      <c r="E179" s="19"/>
      <c r="F179" s="42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2.75" customHeight="1">
      <c r="A180" s="10"/>
      <c r="B180" s="94"/>
      <c r="C180" s="10"/>
      <c r="D180" s="42"/>
      <c r="E180" s="19"/>
      <c r="F180" s="42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2.75" customHeight="1">
      <c r="A181" s="10"/>
      <c r="B181" s="94"/>
      <c r="C181" s="10"/>
      <c r="D181" s="42"/>
      <c r="E181" s="19"/>
      <c r="F181" s="42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2.75" customHeight="1">
      <c r="A182" s="10"/>
      <c r="B182" s="94"/>
      <c r="C182" s="10"/>
      <c r="D182" s="42"/>
      <c r="E182" s="19"/>
      <c r="F182" s="42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2.75" customHeight="1">
      <c r="A183" s="10"/>
      <c r="B183" s="94"/>
      <c r="C183" s="10"/>
      <c r="D183" s="42"/>
      <c r="E183" s="19"/>
      <c r="F183" s="42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2.75" customHeight="1">
      <c r="A184" s="10"/>
      <c r="B184" s="94"/>
      <c r="C184" s="10"/>
      <c r="D184" s="42"/>
      <c r="E184" s="19"/>
      <c r="F184" s="42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2.75" customHeight="1">
      <c r="A185" s="10"/>
      <c r="B185" s="94"/>
      <c r="C185" s="10"/>
      <c r="D185" s="42"/>
      <c r="E185" s="19"/>
      <c r="F185" s="42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2.75" customHeight="1">
      <c r="A186" s="10"/>
      <c r="B186" s="94"/>
      <c r="C186" s="10"/>
      <c r="D186" s="42"/>
      <c r="E186" s="19"/>
      <c r="F186" s="42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2.75" customHeight="1">
      <c r="A187" s="10"/>
      <c r="B187" s="94"/>
      <c r="C187" s="10"/>
      <c r="D187" s="42"/>
      <c r="E187" s="19"/>
      <c r="F187" s="42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2.75" customHeight="1">
      <c r="A188" s="10"/>
      <c r="B188" s="94"/>
      <c r="C188" s="10"/>
      <c r="D188" s="42"/>
      <c r="E188" s="19"/>
      <c r="F188" s="42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2.75" customHeight="1">
      <c r="A189" s="10"/>
      <c r="B189" s="94"/>
      <c r="C189" s="10"/>
      <c r="D189" s="42"/>
      <c r="E189" s="19"/>
      <c r="F189" s="42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2.75" customHeight="1">
      <c r="A190" s="10"/>
      <c r="B190" s="94"/>
      <c r="C190" s="10"/>
      <c r="D190" s="42"/>
      <c r="E190" s="19"/>
      <c r="F190" s="42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2.75" customHeight="1">
      <c r="A191" s="10"/>
      <c r="B191" s="94"/>
      <c r="C191" s="10"/>
      <c r="D191" s="42"/>
      <c r="E191" s="19"/>
      <c r="F191" s="42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2.75" customHeight="1">
      <c r="A192" s="10"/>
      <c r="B192" s="94"/>
      <c r="C192" s="10"/>
      <c r="D192" s="42"/>
      <c r="E192" s="19"/>
      <c r="F192" s="42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2.75" customHeight="1">
      <c r="A193" s="10"/>
      <c r="B193" s="94"/>
      <c r="C193" s="10"/>
      <c r="D193" s="42"/>
      <c r="E193" s="19"/>
      <c r="F193" s="42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2.75" customHeight="1">
      <c r="A194" s="10"/>
      <c r="B194" s="94"/>
      <c r="C194" s="10"/>
      <c r="D194" s="42"/>
      <c r="E194" s="19"/>
      <c r="F194" s="42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2.75" customHeight="1">
      <c r="A195" s="10"/>
      <c r="B195" s="94"/>
      <c r="C195" s="10"/>
      <c r="D195" s="42"/>
      <c r="E195" s="19"/>
      <c r="F195" s="42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2.75" customHeight="1">
      <c r="A196" s="10"/>
      <c r="B196" s="94"/>
      <c r="C196" s="10"/>
      <c r="D196" s="42"/>
      <c r="E196" s="19"/>
      <c r="F196" s="42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2.75" customHeight="1">
      <c r="A197" s="10"/>
      <c r="B197" s="94"/>
      <c r="C197" s="10"/>
      <c r="D197" s="42"/>
      <c r="E197" s="19"/>
      <c r="F197" s="42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2.75" customHeight="1">
      <c r="A198" s="10"/>
      <c r="B198" s="94"/>
      <c r="C198" s="10"/>
      <c r="D198" s="42"/>
      <c r="E198" s="19"/>
      <c r="F198" s="42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2.75" customHeight="1">
      <c r="A199" s="10"/>
      <c r="B199" s="94"/>
      <c r="C199" s="10"/>
      <c r="D199" s="42"/>
      <c r="E199" s="19"/>
      <c r="F199" s="42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2.75" customHeight="1">
      <c r="A200" s="10"/>
      <c r="B200" s="94"/>
      <c r="C200" s="10"/>
      <c r="D200" s="42"/>
      <c r="E200" s="19"/>
      <c r="F200" s="42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2.75" customHeight="1">
      <c r="A201" s="10"/>
      <c r="B201" s="94"/>
      <c r="C201" s="10"/>
      <c r="D201" s="42"/>
      <c r="E201" s="19"/>
      <c r="F201" s="42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2.75" customHeight="1">
      <c r="A202" s="10"/>
      <c r="B202" s="94"/>
      <c r="C202" s="10"/>
      <c r="D202" s="42"/>
      <c r="E202" s="19"/>
      <c r="F202" s="42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2.75" customHeight="1">
      <c r="A203" s="10"/>
      <c r="B203" s="94"/>
      <c r="C203" s="10"/>
      <c r="D203" s="42"/>
      <c r="E203" s="19"/>
      <c r="F203" s="42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2.75" customHeight="1">
      <c r="A204" s="10"/>
      <c r="B204" s="94"/>
      <c r="C204" s="10"/>
      <c r="D204" s="42"/>
      <c r="E204" s="19"/>
      <c r="F204" s="42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2.75" customHeight="1">
      <c r="A205" s="10"/>
      <c r="B205" s="94"/>
      <c r="C205" s="10"/>
      <c r="D205" s="42"/>
      <c r="E205" s="19"/>
      <c r="F205" s="42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2.75" customHeight="1">
      <c r="A206" s="10"/>
      <c r="B206" s="94"/>
      <c r="C206" s="10"/>
      <c r="D206" s="42"/>
      <c r="E206" s="19"/>
      <c r="F206" s="42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2.75" customHeight="1">
      <c r="A207" s="10"/>
      <c r="B207" s="94"/>
      <c r="C207" s="10"/>
      <c r="D207" s="42"/>
      <c r="E207" s="19"/>
      <c r="F207" s="42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2.75" customHeight="1">
      <c r="A208" s="10"/>
      <c r="B208" s="94"/>
      <c r="C208" s="10"/>
      <c r="D208" s="42"/>
      <c r="E208" s="19"/>
      <c r="F208" s="42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2.75" customHeight="1">
      <c r="A209" s="10"/>
      <c r="B209" s="94"/>
      <c r="C209" s="10"/>
      <c r="D209" s="42"/>
      <c r="E209" s="19"/>
      <c r="F209" s="42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2.75" customHeight="1">
      <c r="A210" s="10"/>
      <c r="B210" s="94"/>
      <c r="C210" s="10"/>
      <c r="D210" s="42"/>
      <c r="E210" s="19"/>
      <c r="F210" s="42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.75" customHeight="1">
      <c r="A211" s="10"/>
      <c r="B211" s="94"/>
      <c r="C211" s="10"/>
      <c r="D211" s="42"/>
      <c r="E211" s="19"/>
      <c r="F211" s="42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2.75" customHeight="1">
      <c r="A212" s="10"/>
      <c r="B212" s="94"/>
      <c r="C212" s="10"/>
      <c r="D212" s="42"/>
      <c r="E212" s="19"/>
      <c r="F212" s="42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2.75" customHeight="1">
      <c r="A213" s="10"/>
      <c r="B213" s="94"/>
      <c r="C213" s="10"/>
      <c r="D213" s="42"/>
      <c r="E213" s="19"/>
      <c r="F213" s="42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2.75" customHeight="1">
      <c r="A214" s="10"/>
      <c r="B214" s="94"/>
      <c r="C214" s="10"/>
      <c r="D214" s="42"/>
      <c r="E214" s="19"/>
      <c r="F214" s="42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2.75" customHeight="1">
      <c r="A215" s="10"/>
      <c r="B215" s="94"/>
      <c r="C215" s="10"/>
      <c r="D215" s="42"/>
      <c r="E215" s="19"/>
      <c r="F215" s="42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2.75" customHeight="1">
      <c r="A216" s="10"/>
      <c r="B216" s="94"/>
      <c r="C216" s="10"/>
      <c r="D216" s="42"/>
      <c r="E216" s="19"/>
      <c r="F216" s="42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2.75" customHeight="1">
      <c r="A217" s="10"/>
      <c r="B217" s="94"/>
      <c r="C217" s="10"/>
      <c r="D217" s="42"/>
      <c r="E217" s="19"/>
      <c r="F217" s="42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2.75" customHeight="1">
      <c r="A218" s="10"/>
      <c r="B218" s="94"/>
      <c r="C218" s="10"/>
      <c r="D218" s="42"/>
      <c r="E218" s="19"/>
      <c r="F218" s="42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2.75" customHeight="1">
      <c r="A219" s="10"/>
      <c r="B219" s="94"/>
      <c r="C219" s="10"/>
      <c r="D219" s="42"/>
      <c r="E219" s="19"/>
      <c r="F219" s="42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2.75" customHeight="1">
      <c r="A220" s="10"/>
      <c r="B220" s="94"/>
      <c r="C220" s="10"/>
      <c r="D220" s="42"/>
      <c r="E220" s="19"/>
      <c r="F220" s="42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2.75" customHeight="1">
      <c r="A221" s="10"/>
      <c r="B221" s="94"/>
      <c r="C221" s="10"/>
      <c r="D221" s="42"/>
      <c r="E221" s="19"/>
      <c r="F221" s="42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2.75" customHeight="1">
      <c r="A222" s="10"/>
      <c r="B222" s="94"/>
      <c r="C222" s="10"/>
      <c r="D222" s="42"/>
      <c r="E222" s="19"/>
      <c r="F222" s="42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2.75" customHeight="1">
      <c r="A223" s="10"/>
      <c r="B223" s="94"/>
      <c r="C223" s="10"/>
      <c r="D223" s="42"/>
      <c r="E223" s="19"/>
      <c r="F223" s="42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2.75" customHeight="1">
      <c r="A224" s="10"/>
      <c r="B224" s="94"/>
      <c r="C224" s="10"/>
      <c r="D224" s="42"/>
      <c r="E224" s="19"/>
      <c r="F224" s="42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2.75" customHeight="1">
      <c r="A225" s="10"/>
      <c r="B225" s="94"/>
      <c r="C225" s="10"/>
      <c r="D225" s="42"/>
      <c r="E225" s="19"/>
      <c r="F225" s="42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2.75" customHeight="1">
      <c r="A226" s="10"/>
      <c r="B226" s="94"/>
      <c r="C226" s="10"/>
      <c r="D226" s="42"/>
      <c r="E226" s="19"/>
      <c r="F226" s="42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2.75" customHeight="1">
      <c r="A227" s="10"/>
      <c r="B227" s="94"/>
      <c r="C227" s="10"/>
      <c r="D227" s="42"/>
      <c r="E227" s="19"/>
      <c r="F227" s="42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2.75" customHeight="1">
      <c r="A228" s="10"/>
      <c r="B228" s="94"/>
      <c r="C228" s="10"/>
      <c r="D228" s="42"/>
      <c r="E228" s="19"/>
      <c r="F228" s="42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2.75" customHeight="1">
      <c r="A229" s="10"/>
      <c r="B229" s="94"/>
      <c r="C229" s="10"/>
      <c r="D229" s="42"/>
      <c r="E229" s="19"/>
      <c r="F229" s="42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2.75" customHeight="1">
      <c r="A230" s="10"/>
      <c r="B230" s="94"/>
      <c r="C230" s="10"/>
      <c r="D230" s="42"/>
      <c r="E230" s="19"/>
      <c r="F230" s="42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2.75" customHeight="1">
      <c r="A231" s="10"/>
      <c r="B231" s="94"/>
      <c r="C231" s="10"/>
      <c r="D231" s="42"/>
      <c r="E231" s="19"/>
      <c r="F231" s="42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2.75" customHeight="1">
      <c r="A232" s="10"/>
      <c r="B232" s="94"/>
      <c r="C232" s="10"/>
      <c r="D232" s="42"/>
      <c r="E232" s="19"/>
      <c r="F232" s="42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2.75" customHeight="1">
      <c r="A233" s="10"/>
      <c r="B233" s="94"/>
      <c r="C233" s="10"/>
      <c r="D233" s="42"/>
      <c r="E233" s="19"/>
      <c r="F233" s="42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2.75" customHeight="1">
      <c r="A234" s="10"/>
      <c r="B234" s="94"/>
      <c r="C234" s="10"/>
      <c r="D234" s="42"/>
      <c r="E234" s="19"/>
      <c r="F234" s="42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2.75" customHeight="1">
      <c r="A235" s="10"/>
      <c r="B235" s="94"/>
      <c r="C235" s="10"/>
      <c r="D235" s="42"/>
      <c r="E235" s="19"/>
      <c r="F235" s="42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2.75" customHeight="1">
      <c r="A236" s="10"/>
      <c r="B236" s="94"/>
      <c r="C236" s="10"/>
      <c r="D236" s="42"/>
      <c r="E236" s="19"/>
      <c r="F236" s="42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2.75" customHeight="1">
      <c r="A237" s="10"/>
      <c r="B237" s="94"/>
      <c r="C237" s="10"/>
      <c r="D237" s="42"/>
      <c r="E237" s="19"/>
      <c r="F237" s="42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2.75" customHeight="1">
      <c r="A238" s="10"/>
      <c r="B238" s="94"/>
      <c r="C238" s="10"/>
      <c r="D238" s="42"/>
      <c r="E238" s="19"/>
      <c r="F238" s="42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2.75" customHeight="1">
      <c r="A239" s="10"/>
      <c r="B239" s="94"/>
      <c r="C239" s="10"/>
      <c r="D239" s="42"/>
      <c r="E239" s="19"/>
      <c r="F239" s="42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2.75" customHeight="1">
      <c r="A240" s="10"/>
      <c r="B240" s="94"/>
      <c r="C240" s="10"/>
      <c r="D240" s="42"/>
      <c r="E240" s="19"/>
      <c r="F240" s="42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2.75" customHeight="1">
      <c r="A241" s="10"/>
      <c r="B241" s="94"/>
      <c r="C241" s="10"/>
      <c r="D241" s="42"/>
      <c r="E241" s="19"/>
      <c r="F241" s="42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2.75" customHeight="1">
      <c r="A242" s="10"/>
      <c r="B242" s="94"/>
      <c r="C242" s="10"/>
      <c r="D242" s="42"/>
      <c r="E242" s="19"/>
      <c r="F242" s="42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2.75" customHeight="1">
      <c r="A243" s="10"/>
      <c r="B243" s="94"/>
      <c r="C243" s="10"/>
      <c r="D243" s="42"/>
      <c r="E243" s="19"/>
      <c r="F243" s="42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2.75" customHeight="1">
      <c r="A244" s="10"/>
      <c r="B244" s="94"/>
      <c r="C244" s="10"/>
      <c r="D244" s="42"/>
      <c r="E244" s="19"/>
      <c r="F244" s="42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2.75" customHeight="1">
      <c r="A245" s="10"/>
      <c r="B245" s="94"/>
      <c r="C245" s="10"/>
      <c r="D245" s="42"/>
      <c r="E245" s="19"/>
      <c r="F245" s="42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2.75" customHeight="1">
      <c r="A246" s="10"/>
      <c r="B246" s="94"/>
      <c r="C246" s="10"/>
      <c r="D246" s="42"/>
      <c r="E246" s="19"/>
      <c r="F246" s="42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2.75" customHeight="1">
      <c r="A247" s="10"/>
      <c r="B247" s="94"/>
      <c r="C247" s="10"/>
      <c r="D247" s="42"/>
      <c r="E247" s="19"/>
      <c r="F247" s="42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2.75" customHeight="1">
      <c r="A248" s="10"/>
      <c r="B248" s="94"/>
      <c r="C248" s="10"/>
      <c r="D248" s="42"/>
      <c r="E248" s="19"/>
      <c r="F248" s="42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2.75" customHeight="1">
      <c r="A249" s="10"/>
      <c r="B249" s="94"/>
      <c r="C249" s="10"/>
      <c r="D249" s="42"/>
      <c r="E249" s="19"/>
      <c r="F249" s="42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2.75" customHeight="1">
      <c r="A250" s="10"/>
      <c r="B250" s="94"/>
      <c r="C250" s="10"/>
      <c r="D250" s="42"/>
      <c r="E250" s="19"/>
      <c r="F250" s="42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2.75" customHeight="1">
      <c r="A251" s="10"/>
      <c r="B251" s="94"/>
      <c r="C251" s="10"/>
      <c r="D251" s="42"/>
      <c r="E251" s="19"/>
      <c r="F251" s="42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2.75" customHeight="1">
      <c r="A252" s="10"/>
      <c r="B252" s="94"/>
      <c r="C252" s="10"/>
      <c r="D252" s="42"/>
      <c r="E252" s="19"/>
      <c r="F252" s="42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2.75" customHeight="1">
      <c r="A253" s="10"/>
      <c r="B253" s="94"/>
      <c r="C253" s="10"/>
      <c r="D253" s="42"/>
      <c r="E253" s="19"/>
      <c r="F253" s="42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2.75" customHeight="1">
      <c r="A254" s="10"/>
      <c r="B254" s="94"/>
      <c r="C254" s="10"/>
      <c r="D254" s="42"/>
      <c r="E254" s="19"/>
      <c r="F254" s="42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2.75" customHeight="1">
      <c r="A255" s="10"/>
      <c r="B255" s="94"/>
      <c r="C255" s="10"/>
      <c r="D255" s="42"/>
      <c r="E255" s="19"/>
      <c r="F255" s="42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2.75" customHeight="1">
      <c r="A256" s="10"/>
      <c r="B256" s="94"/>
      <c r="C256" s="10"/>
      <c r="D256" s="42"/>
      <c r="E256" s="19"/>
      <c r="F256" s="42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2.75" customHeight="1">
      <c r="A257" s="10"/>
      <c r="B257" s="94"/>
      <c r="C257" s="10"/>
      <c r="D257" s="42"/>
      <c r="E257" s="19"/>
      <c r="F257" s="42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2.75" customHeight="1">
      <c r="A258" s="10"/>
      <c r="B258" s="94"/>
      <c r="C258" s="10"/>
      <c r="D258" s="42"/>
      <c r="E258" s="19"/>
      <c r="F258" s="42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2.75" customHeight="1">
      <c r="A259" s="10"/>
      <c r="B259" s="94"/>
      <c r="C259" s="10"/>
      <c r="D259" s="42"/>
      <c r="E259" s="19"/>
      <c r="F259" s="42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2.75" customHeight="1">
      <c r="A260" s="10"/>
      <c r="B260" s="94"/>
      <c r="C260" s="10"/>
      <c r="D260" s="42"/>
      <c r="E260" s="19"/>
      <c r="F260" s="42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2.75" customHeight="1">
      <c r="A261" s="10"/>
      <c r="B261" s="94"/>
      <c r="C261" s="10"/>
      <c r="D261" s="42"/>
      <c r="E261" s="19"/>
      <c r="F261" s="42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2.75" customHeight="1">
      <c r="A262" s="10"/>
      <c r="B262" s="94"/>
      <c r="C262" s="10"/>
      <c r="D262" s="42"/>
      <c r="E262" s="19"/>
      <c r="F262" s="42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2.75" customHeight="1">
      <c r="A263" s="10"/>
      <c r="B263" s="94"/>
      <c r="C263" s="10"/>
      <c r="D263" s="42"/>
      <c r="E263" s="19"/>
      <c r="F263" s="42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2.75" customHeight="1">
      <c r="A264" s="10"/>
      <c r="B264" s="94"/>
      <c r="C264" s="10"/>
      <c r="D264" s="42"/>
      <c r="E264" s="19"/>
      <c r="F264" s="42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2.75" customHeight="1">
      <c r="A265" s="10"/>
      <c r="B265" s="94"/>
      <c r="C265" s="10"/>
      <c r="D265" s="42"/>
      <c r="E265" s="19"/>
      <c r="F265" s="42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2.75" customHeight="1">
      <c r="A266" s="10"/>
      <c r="B266" s="94"/>
      <c r="C266" s="10"/>
      <c r="D266" s="42"/>
      <c r="E266" s="19"/>
      <c r="F266" s="42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2.75" customHeight="1">
      <c r="A267" s="10"/>
      <c r="B267" s="94"/>
      <c r="C267" s="10"/>
      <c r="D267" s="42"/>
      <c r="E267" s="19"/>
      <c r="F267" s="42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2.75" customHeight="1">
      <c r="A268" s="10"/>
      <c r="B268" s="94"/>
      <c r="C268" s="10"/>
      <c r="D268" s="42"/>
      <c r="E268" s="19"/>
      <c r="F268" s="42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2.75" customHeight="1">
      <c r="A269" s="10"/>
      <c r="B269" s="94"/>
      <c r="C269" s="10"/>
      <c r="D269" s="42"/>
      <c r="E269" s="19"/>
      <c r="F269" s="42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2.75" customHeight="1">
      <c r="A270" s="10"/>
      <c r="B270" s="94"/>
      <c r="C270" s="10"/>
      <c r="D270" s="42"/>
      <c r="E270" s="19"/>
      <c r="F270" s="42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2.75" customHeight="1">
      <c r="A271" s="10"/>
      <c r="B271" s="94"/>
      <c r="C271" s="10"/>
      <c r="D271" s="42"/>
      <c r="E271" s="19"/>
      <c r="F271" s="42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2.75" customHeight="1">
      <c r="A272" s="10"/>
      <c r="B272" s="94"/>
      <c r="C272" s="10"/>
      <c r="D272" s="42"/>
      <c r="E272" s="19"/>
      <c r="F272" s="42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2.75" customHeight="1">
      <c r="A273" s="10"/>
      <c r="B273" s="94"/>
      <c r="C273" s="10"/>
      <c r="D273" s="42"/>
      <c r="E273" s="19"/>
      <c r="F273" s="42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2.75" customHeight="1">
      <c r="A274" s="10"/>
      <c r="B274" s="94"/>
      <c r="C274" s="10"/>
      <c r="D274" s="42"/>
      <c r="E274" s="19"/>
      <c r="F274" s="42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2.75" customHeight="1">
      <c r="A275" s="10"/>
      <c r="B275" s="94"/>
      <c r="C275" s="10"/>
      <c r="D275" s="42"/>
      <c r="E275" s="19"/>
      <c r="F275" s="42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2.75" customHeight="1">
      <c r="A276" s="10"/>
      <c r="B276" s="94"/>
      <c r="C276" s="10"/>
      <c r="D276" s="42"/>
      <c r="E276" s="19"/>
      <c r="F276" s="42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2.75" customHeight="1">
      <c r="A277" s="10"/>
      <c r="B277" s="94"/>
      <c r="C277" s="10"/>
      <c r="D277" s="42"/>
      <c r="E277" s="19"/>
      <c r="F277" s="42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2.75" customHeight="1">
      <c r="A278" s="10"/>
      <c r="B278" s="94"/>
      <c r="C278" s="10"/>
      <c r="D278" s="42"/>
      <c r="E278" s="19"/>
      <c r="F278" s="42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2.75" customHeight="1">
      <c r="A279" s="10"/>
      <c r="B279" s="94"/>
      <c r="C279" s="10"/>
      <c r="D279" s="42"/>
      <c r="E279" s="19"/>
      <c r="F279" s="42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2.75" customHeight="1">
      <c r="A280" s="10"/>
      <c r="B280" s="94"/>
      <c r="C280" s="10"/>
      <c r="D280" s="42"/>
      <c r="E280" s="19"/>
      <c r="F280" s="42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2.75" customHeight="1">
      <c r="A281" s="10"/>
      <c r="B281" s="94"/>
      <c r="C281" s="10"/>
      <c r="D281" s="42"/>
      <c r="E281" s="19"/>
      <c r="F281" s="42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2.75" customHeight="1">
      <c r="A282" s="10"/>
      <c r="B282" s="94"/>
      <c r="C282" s="10"/>
      <c r="D282" s="42"/>
      <c r="E282" s="19"/>
      <c r="F282" s="42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2.75" customHeight="1">
      <c r="A283" s="10"/>
      <c r="B283" s="94"/>
      <c r="C283" s="10"/>
      <c r="D283" s="42"/>
      <c r="E283" s="19"/>
      <c r="F283" s="42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2.75" customHeight="1">
      <c r="A284" s="10"/>
      <c r="B284" s="94"/>
      <c r="C284" s="10"/>
      <c r="D284" s="42"/>
      <c r="E284" s="19"/>
      <c r="F284" s="42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2.75" customHeight="1">
      <c r="A285" s="10"/>
      <c r="B285" s="94"/>
      <c r="C285" s="10"/>
      <c r="D285" s="42"/>
      <c r="E285" s="19"/>
      <c r="F285" s="42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2.75" customHeight="1">
      <c r="A286" s="10"/>
      <c r="B286" s="94"/>
      <c r="C286" s="10"/>
      <c r="D286" s="42"/>
      <c r="E286" s="19"/>
      <c r="F286" s="42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2.75" customHeight="1">
      <c r="A287" s="10"/>
      <c r="B287" s="94"/>
      <c r="C287" s="10"/>
      <c r="D287" s="42"/>
      <c r="E287" s="19"/>
      <c r="F287" s="42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2.75" customHeight="1">
      <c r="A288" s="10"/>
      <c r="B288" s="94"/>
      <c r="C288" s="10"/>
      <c r="D288" s="42"/>
      <c r="E288" s="19"/>
      <c r="F288" s="42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2.75" customHeight="1">
      <c r="A289" s="10"/>
      <c r="B289" s="94"/>
      <c r="C289" s="10"/>
      <c r="D289" s="42"/>
      <c r="E289" s="19"/>
      <c r="F289" s="42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2.75" customHeight="1">
      <c r="A290" s="10"/>
      <c r="B290" s="94"/>
      <c r="C290" s="10"/>
      <c r="D290" s="42"/>
      <c r="E290" s="19"/>
      <c r="F290" s="42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2.75" customHeight="1">
      <c r="A291" s="10"/>
      <c r="B291" s="94"/>
      <c r="C291" s="10"/>
      <c r="D291" s="42"/>
      <c r="E291" s="19"/>
      <c r="F291" s="42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2.75" customHeight="1">
      <c r="A292" s="10"/>
      <c r="B292" s="94"/>
      <c r="C292" s="10"/>
      <c r="D292" s="42"/>
      <c r="E292" s="19"/>
      <c r="F292" s="42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2.75" customHeight="1">
      <c r="A293" s="10"/>
      <c r="B293" s="94"/>
      <c r="C293" s="10"/>
      <c r="D293" s="42"/>
      <c r="E293" s="19"/>
      <c r="F293" s="42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2.75" customHeight="1">
      <c r="A294" s="10"/>
      <c r="B294" s="94"/>
      <c r="C294" s="10"/>
      <c r="D294" s="42"/>
      <c r="E294" s="19"/>
      <c r="F294" s="42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2.75" customHeight="1">
      <c r="A295" s="10"/>
      <c r="B295" s="94"/>
      <c r="C295" s="10"/>
      <c r="D295" s="42"/>
      <c r="E295" s="19"/>
      <c r="F295" s="42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2.75" customHeight="1">
      <c r="A296" s="10"/>
      <c r="B296" s="94"/>
      <c r="C296" s="10"/>
      <c r="D296" s="42"/>
      <c r="E296" s="19"/>
      <c r="F296" s="42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2.75" customHeight="1">
      <c r="A297" s="10"/>
      <c r="B297" s="94"/>
      <c r="C297" s="10"/>
      <c r="D297" s="42"/>
      <c r="E297" s="19"/>
      <c r="F297" s="42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2.75" customHeight="1">
      <c r="A298" s="10"/>
      <c r="B298" s="94"/>
      <c r="C298" s="10"/>
      <c r="D298" s="42"/>
      <c r="E298" s="19"/>
      <c r="F298" s="42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2.75" customHeight="1">
      <c r="A299" s="10"/>
      <c r="B299" s="94"/>
      <c r="C299" s="10"/>
      <c r="D299" s="42"/>
      <c r="E299" s="19"/>
      <c r="F299" s="42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2.75" customHeight="1">
      <c r="A300" s="10"/>
      <c r="B300" s="94"/>
      <c r="C300" s="10"/>
      <c r="D300" s="42"/>
      <c r="E300" s="19"/>
      <c r="F300" s="42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2.75" customHeight="1">
      <c r="A301" s="10"/>
      <c r="B301" s="94"/>
      <c r="C301" s="10"/>
      <c r="D301" s="42"/>
      <c r="E301" s="19"/>
      <c r="F301" s="42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2.75" customHeight="1">
      <c r="A302" s="10"/>
      <c r="B302" s="94"/>
      <c r="C302" s="10"/>
      <c r="D302" s="42"/>
      <c r="E302" s="19"/>
      <c r="F302" s="42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2.75" customHeight="1">
      <c r="A303" s="10"/>
      <c r="B303" s="94"/>
      <c r="C303" s="10"/>
      <c r="D303" s="42"/>
      <c r="E303" s="19"/>
      <c r="F303" s="42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2.75" customHeight="1">
      <c r="A304" s="10"/>
      <c r="B304" s="94"/>
      <c r="C304" s="10"/>
      <c r="D304" s="42"/>
      <c r="E304" s="19"/>
      <c r="F304" s="42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2.75" customHeight="1">
      <c r="A305" s="10"/>
      <c r="B305" s="94"/>
      <c r="C305" s="10"/>
      <c r="D305" s="42"/>
      <c r="E305" s="19"/>
      <c r="F305" s="42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2.75" customHeight="1">
      <c r="A306" s="10"/>
      <c r="B306" s="94"/>
      <c r="C306" s="10"/>
      <c r="D306" s="42"/>
      <c r="E306" s="19"/>
      <c r="F306" s="42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2.75" customHeight="1">
      <c r="A307" s="10"/>
      <c r="B307" s="94"/>
      <c r="C307" s="10"/>
      <c r="D307" s="42"/>
      <c r="E307" s="19"/>
      <c r="F307" s="42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2.75" customHeight="1">
      <c r="A308" s="10"/>
      <c r="B308" s="94"/>
      <c r="C308" s="10"/>
      <c r="D308" s="42"/>
      <c r="E308" s="19"/>
      <c r="F308" s="42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2.75" customHeight="1">
      <c r="A309" s="10"/>
      <c r="B309" s="94"/>
      <c r="C309" s="10"/>
      <c r="D309" s="42"/>
      <c r="E309" s="19"/>
      <c r="F309" s="42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2.75" customHeight="1">
      <c r="A310" s="10"/>
      <c r="B310" s="94"/>
      <c r="C310" s="10"/>
      <c r="D310" s="42"/>
      <c r="E310" s="19"/>
      <c r="F310" s="42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2.75" customHeight="1">
      <c r="A311" s="10"/>
      <c r="B311" s="94"/>
      <c r="C311" s="10"/>
      <c r="D311" s="42"/>
      <c r="E311" s="19"/>
      <c r="F311" s="42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2.75" customHeight="1">
      <c r="A312" s="10"/>
      <c r="B312" s="94"/>
      <c r="C312" s="10"/>
      <c r="D312" s="42"/>
      <c r="E312" s="19"/>
      <c r="F312" s="42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2.75" customHeight="1">
      <c r="A313" s="10"/>
      <c r="B313" s="94"/>
      <c r="C313" s="10"/>
      <c r="D313" s="42"/>
      <c r="E313" s="19"/>
      <c r="F313" s="42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2.75" customHeight="1">
      <c r="A314" s="10"/>
      <c r="B314" s="94"/>
      <c r="C314" s="10"/>
      <c r="D314" s="42"/>
      <c r="E314" s="19"/>
      <c r="F314" s="42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2.75" customHeight="1">
      <c r="A315" s="10"/>
      <c r="B315" s="94"/>
      <c r="C315" s="10"/>
      <c r="D315" s="42"/>
      <c r="E315" s="19"/>
      <c r="F315" s="42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2.75" customHeight="1">
      <c r="A316" s="10"/>
      <c r="B316" s="94"/>
      <c r="C316" s="10"/>
      <c r="D316" s="42"/>
      <c r="E316" s="19"/>
      <c r="F316" s="42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2.75" customHeight="1">
      <c r="A317" s="10"/>
      <c r="B317" s="94"/>
      <c r="C317" s="10"/>
      <c r="D317" s="42"/>
      <c r="E317" s="19"/>
      <c r="F317" s="42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2.75" customHeight="1">
      <c r="A318" s="10"/>
      <c r="B318" s="94"/>
      <c r="C318" s="10"/>
      <c r="D318" s="42"/>
      <c r="E318" s="19"/>
      <c r="F318" s="42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2.75" customHeight="1">
      <c r="A319" s="10"/>
      <c r="B319" s="94"/>
      <c r="C319" s="10"/>
      <c r="D319" s="42"/>
      <c r="E319" s="19"/>
      <c r="F319" s="42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2.75" customHeight="1">
      <c r="A320" s="10"/>
      <c r="B320" s="94"/>
      <c r="C320" s="10"/>
      <c r="D320" s="42"/>
      <c r="E320" s="19"/>
      <c r="F320" s="42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2.75" customHeight="1">
      <c r="A321" s="10"/>
      <c r="B321" s="94"/>
      <c r="C321" s="10"/>
      <c r="D321" s="42"/>
      <c r="E321" s="19"/>
      <c r="F321" s="42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2.75" customHeight="1">
      <c r="A322" s="10"/>
      <c r="B322" s="94"/>
      <c r="C322" s="10"/>
      <c r="D322" s="42"/>
      <c r="E322" s="19"/>
      <c r="F322" s="42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2.75" customHeight="1">
      <c r="A323" s="10"/>
      <c r="B323" s="94"/>
      <c r="C323" s="10"/>
      <c r="D323" s="42"/>
      <c r="E323" s="19"/>
      <c r="F323" s="42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2.75" customHeight="1">
      <c r="A324" s="10"/>
      <c r="B324" s="94"/>
      <c r="C324" s="10"/>
      <c r="D324" s="42"/>
      <c r="E324" s="19"/>
      <c r="F324" s="42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2.75" customHeight="1">
      <c r="A325" s="10"/>
      <c r="B325" s="94"/>
      <c r="C325" s="10"/>
      <c r="D325" s="42"/>
      <c r="E325" s="19"/>
      <c r="F325" s="42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2.75" customHeight="1">
      <c r="A326" s="10"/>
      <c r="B326" s="94"/>
      <c r="C326" s="10"/>
      <c r="D326" s="42"/>
      <c r="E326" s="19"/>
      <c r="F326" s="42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2.75" customHeight="1">
      <c r="A327" s="10"/>
      <c r="B327" s="94"/>
      <c r="C327" s="10"/>
      <c r="D327" s="42"/>
      <c r="E327" s="19"/>
      <c r="F327" s="42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2.75" customHeight="1">
      <c r="A328" s="10"/>
      <c r="B328" s="94"/>
      <c r="C328" s="10"/>
      <c r="D328" s="42"/>
      <c r="E328" s="19"/>
      <c r="F328" s="42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2.75" customHeight="1">
      <c r="A329" s="10"/>
      <c r="B329" s="94"/>
      <c r="C329" s="10"/>
      <c r="D329" s="42"/>
      <c r="E329" s="19"/>
      <c r="F329" s="42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2.75" customHeight="1">
      <c r="A330" s="10"/>
      <c r="B330" s="94"/>
      <c r="C330" s="10"/>
      <c r="D330" s="42"/>
      <c r="E330" s="19"/>
      <c r="F330" s="42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2.75" customHeight="1">
      <c r="A331" s="10"/>
      <c r="B331" s="94"/>
      <c r="C331" s="10"/>
      <c r="D331" s="42"/>
      <c r="E331" s="19"/>
      <c r="F331" s="42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2.75" customHeight="1">
      <c r="A332" s="10"/>
      <c r="B332" s="94"/>
      <c r="C332" s="10"/>
      <c r="D332" s="42"/>
      <c r="E332" s="19"/>
      <c r="F332" s="42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2.75" customHeight="1">
      <c r="A333" s="10"/>
      <c r="B333" s="94"/>
      <c r="C333" s="10"/>
      <c r="D333" s="42"/>
      <c r="E333" s="19"/>
      <c r="F333" s="42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2.75" customHeight="1">
      <c r="A334" s="10"/>
      <c r="B334" s="94"/>
      <c r="C334" s="10"/>
      <c r="D334" s="42"/>
      <c r="E334" s="19"/>
      <c r="F334" s="42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2.75" customHeight="1">
      <c r="A335" s="10"/>
      <c r="B335" s="94"/>
      <c r="C335" s="10"/>
      <c r="D335" s="42"/>
      <c r="E335" s="19"/>
      <c r="F335" s="42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2.75" customHeight="1">
      <c r="A336" s="10"/>
      <c r="B336" s="94"/>
      <c r="C336" s="10"/>
      <c r="D336" s="42"/>
      <c r="E336" s="19"/>
      <c r="F336" s="42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2.75" customHeight="1">
      <c r="A337" s="10"/>
      <c r="B337" s="94"/>
      <c r="C337" s="10"/>
      <c r="D337" s="42"/>
      <c r="E337" s="19"/>
      <c r="F337" s="42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2.75" customHeight="1">
      <c r="A338" s="10"/>
      <c r="B338" s="94"/>
      <c r="C338" s="10"/>
      <c r="D338" s="42"/>
      <c r="E338" s="19"/>
      <c r="F338" s="42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2.75" customHeight="1">
      <c r="A339" s="10"/>
      <c r="B339" s="94"/>
      <c r="C339" s="10"/>
      <c r="D339" s="42"/>
      <c r="E339" s="19"/>
      <c r="F339" s="42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2.75" customHeight="1">
      <c r="A340" s="10"/>
      <c r="B340" s="94"/>
      <c r="C340" s="10"/>
      <c r="D340" s="42"/>
      <c r="E340" s="19"/>
      <c r="F340" s="42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2.75" customHeight="1">
      <c r="A341" s="10"/>
      <c r="B341" s="94"/>
      <c r="C341" s="10"/>
      <c r="D341" s="42"/>
      <c r="E341" s="19"/>
      <c r="F341" s="42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2.75" customHeight="1">
      <c r="A342" s="10"/>
      <c r="B342" s="94"/>
      <c r="C342" s="10"/>
      <c r="D342" s="42"/>
      <c r="E342" s="19"/>
      <c r="F342" s="42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2.75" customHeight="1">
      <c r="A343" s="10"/>
      <c r="B343" s="94"/>
      <c r="C343" s="10"/>
      <c r="D343" s="42"/>
      <c r="E343" s="19"/>
      <c r="F343" s="42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2.75" customHeight="1">
      <c r="A344" s="10"/>
      <c r="B344" s="94"/>
      <c r="C344" s="10"/>
      <c r="D344" s="42"/>
      <c r="E344" s="19"/>
      <c r="F344" s="42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2.75" customHeight="1">
      <c r="A345" s="10"/>
      <c r="B345" s="94"/>
      <c r="C345" s="10"/>
      <c r="D345" s="42"/>
      <c r="E345" s="19"/>
      <c r="F345" s="42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2.75" customHeight="1">
      <c r="A346" s="10"/>
      <c r="B346" s="94"/>
      <c r="C346" s="10"/>
      <c r="D346" s="42"/>
      <c r="E346" s="19"/>
      <c r="F346" s="42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2.75" customHeight="1">
      <c r="A347" s="10"/>
      <c r="B347" s="94"/>
      <c r="C347" s="10"/>
      <c r="D347" s="42"/>
      <c r="E347" s="19"/>
      <c r="F347" s="42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2.75" customHeight="1">
      <c r="A348" s="10"/>
      <c r="B348" s="94"/>
      <c r="C348" s="10"/>
      <c r="D348" s="42"/>
      <c r="E348" s="19"/>
      <c r="F348" s="42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2.75" customHeight="1">
      <c r="A349" s="10"/>
      <c r="B349" s="94"/>
      <c r="C349" s="10"/>
      <c r="D349" s="42"/>
      <c r="E349" s="19"/>
      <c r="F349" s="42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2.75" customHeight="1">
      <c r="A350" s="10"/>
      <c r="B350" s="94"/>
      <c r="C350" s="10"/>
      <c r="D350" s="42"/>
      <c r="E350" s="19"/>
      <c r="F350" s="42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2.75" customHeight="1">
      <c r="A351" s="10"/>
      <c r="B351" s="94"/>
      <c r="C351" s="10"/>
      <c r="D351" s="42"/>
      <c r="E351" s="19"/>
      <c r="F351" s="42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2.75" customHeight="1">
      <c r="A352" s="10"/>
      <c r="B352" s="94"/>
      <c r="C352" s="10"/>
      <c r="D352" s="42"/>
      <c r="E352" s="19"/>
      <c r="F352" s="42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2.75" customHeight="1">
      <c r="A353" s="10"/>
      <c r="B353" s="94"/>
      <c r="C353" s="10"/>
      <c r="D353" s="42"/>
      <c r="E353" s="19"/>
      <c r="F353" s="42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2.75" customHeight="1">
      <c r="A354" s="10"/>
      <c r="B354" s="94"/>
      <c r="C354" s="10"/>
      <c r="D354" s="42"/>
      <c r="E354" s="19"/>
      <c r="F354" s="42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2.75" customHeight="1">
      <c r="A355" s="10"/>
      <c r="B355" s="94"/>
      <c r="C355" s="10"/>
      <c r="D355" s="42"/>
      <c r="E355" s="19"/>
      <c r="F355" s="42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2.75" customHeight="1">
      <c r="A356" s="10"/>
      <c r="B356" s="94"/>
      <c r="C356" s="10"/>
      <c r="D356" s="42"/>
      <c r="E356" s="19"/>
      <c r="F356" s="42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2.75" customHeight="1">
      <c r="A357" s="10"/>
      <c r="B357" s="94"/>
      <c r="C357" s="10"/>
      <c r="D357" s="42"/>
      <c r="E357" s="19"/>
      <c r="F357" s="42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2.75" customHeight="1">
      <c r="A358" s="10"/>
      <c r="B358" s="94"/>
      <c r="C358" s="10"/>
      <c r="D358" s="42"/>
      <c r="E358" s="19"/>
      <c r="F358" s="42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2.75" customHeight="1">
      <c r="A359" s="10"/>
      <c r="B359" s="94"/>
      <c r="C359" s="10"/>
      <c r="D359" s="42"/>
      <c r="E359" s="19"/>
      <c r="F359" s="42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2.75" customHeight="1">
      <c r="A360" s="10"/>
      <c r="B360" s="94"/>
      <c r="C360" s="10"/>
      <c r="D360" s="42"/>
      <c r="E360" s="19"/>
      <c r="F360" s="42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2.75" customHeight="1">
      <c r="A361" s="10"/>
      <c r="B361" s="94"/>
      <c r="C361" s="10"/>
      <c r="D361" s="42"/>
      <c r="E361" s="19"/>
      <c r="F361" s="42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2.75" customHeight="1">
      <c r="A362" s="10"/>
      <c r="B362" s="94"/>
      <c r="C362" s="10"/>
      <c r="D362" s="42"/>
      <c r="E362" s="19"/>
      <c r="F362" s="42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2.75" customHeight="1">
      <c r="A363" s="10"/>
      <c r="B363" s="94"/>
      <c r="C363" s="10"/>
      <c r="D363" s="42"/>
      <c r="E363" s="19"/>
      <c r="F363" s="42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2.75" customHeight="1">
      <c r="A364" s="10"/>
      <c r="B364" s="94"/>
      <c r="C364" s="10"/>
      <c r="D364" s="42"/>
      <c r="E364" s="19"/>
      <c r="F364" s="42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2.75" customHeight="1">
      <c r="A365" s="10"/>
      <c r="B365" s="94"/>
      <c r="C365" s="10"/>
      <c r="D365" s="42"/>
      <c r="E365" s="19"/>
      <c r="F365" s="42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2.75" customHeight="1">
      <c r="A366" s="10"/>
      <c r="B366" s="94"/>
      <c r="C366" s="10"/>
      <c r="D366" s="42"/>
      <c r="E366" s="19"/>
      <c r="F366" s="42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2.75" customHeight="1">
      <c r="A367" s="10"/>
      <c r="B367" s="94"/>
      <c r="C367" s="10"/>
      <c r="D367" s="42"/>
      <c r="E367" s="19"/>
      <c r="F367" s="42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2.75" customHeight="1">
      <c r="A368" s="10"/>
      <c r="B368" s="94"/>
      <c r="C368" s="10"/>
      <c r="D368" s="42"/>
      <c r="E368" s="19"/>
      <c r="F368" s="42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2.75" customHeight="1">
      <c r="A369" s="10"/>
      <c r="B369" s="94"/>
      <c r="C369" s="10"/>
      <c r="D369" s="42"/>
      <c r="E369" s="19"/>
      <c r="F369" s="42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2.75" customHeight="1">
      <c r="A370" s="10"/>
      <c r="B370" s="94"/>
      <c r="C370" s="10"/>
      <c r="D370" s="42"/>
      <c r="E370" s="19"/>
      <c r="F370" s="42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2.75" customHeight="1">
      <c r="A371" s="10"/>
      <c r="B371" s="94"/>
      <c r="C371" s="10"/>
      <c r="D371" s="42"/>
      <c r="E371" s="19"/>
      <c r="F371" s="42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2.75" customHeight="1">
      <c r="A372" s="10"/>
      <c r="B372" s="94"/>
      <c r="C372" s="10"/>
      <c r="D372" s="42"/>
      <c r="E372" s="19"/>
      <c r="F372" s="42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2.75" customHeight="1">
      <c r="A373" s="10"/>
      <c r="B373" s="94"/>
      <c r="C373" s="10"/>
      <c r="D373" s="42"/>
      <c r="E373" s="19"/>
      <c r="F373" s="42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2.75" customHeight="1">
      <c r="A374" s="10"/>
      <c r="B374" s="94"/>
      <c r="C374" s="10"/>
      <c r="D374" s="42"/>
      <c r="E374" s="19"/>
      <c r="F374" s="42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2.75" customHeight="1">
      <c r="A375" s="10"/>
      <c r="B375" s="94"/>
      <c r="C375" s="10"/>
      <c r="D375" s="42"/>
      <c r="E375" s="19"/>
      <c r="F375" s="42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2.75" customHeight="1">
      <c r="A376" s="10"/>
      <c r="B376" s="94"/>
      <c r="C376" s="10"/>
      <c r="D376" s="42"/>
      <c r="E376" s="19"/>
      <c r="F376" s="42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2.75" customHeight="1">
      <c r="A377" s="10"/>
      <c r="B377" s="94"/>
      <c r="C377" s="10"/>
      <c r="D377" s="42"/>
      <c r="E377" s="19"/>
      <c r="F377" s="42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2.75" customHeight="1">
      <c r="A378" s="10"/>
      <c r="B378" s="94"/>
      <c r="C378" s="10"/>
      <c r="D378" s="42"/>
      <c r="E378" s="19"/>
      <c r="F378" s="42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2.75" customHeight="1">
      <c r="A379" s="10"/>
      <c r="B379" s="94"/>
      <c r="C379" s="10"/>
      <c r="D379" s="42"/>
      <c r="E379" s="19"/>
      <c r="F379" s="42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2.75" customHeight="1">
      <c r="A380" s="10"/>
      <c r="B380" s="94"/>
      <c r="C380" s="10"/>
      <c r="D380" s="42"/>
      <c r="E380" s="19"/>
      <c r="F380" s="42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2.75" customHeight="1">
      <c r="A381" s="10"/>
      <c r="B381" s="94"/>
      <c r="C381" s="10"/>
      <c r="D381" s="42"/>
      <c r="E381" s="19"/>
      <c r="F381" s="42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2.75" customHeight="1">
      <c r="A382" s="10"/>
      <c r="B382" s="94"/>
      <c r="C382" s="10"/>
      <c r="D382" s="42"/>
      <c r="E382" s="19"/>
      <c r="F382" s="42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2.75" customHeight="1">
      <c r="A383" s="10"/>
      <c r="B383" s="94"/>
      <c r="C383" s="10"/>
      <c r="D383" s="42"/>
      <c r="E383" s="19"/>
      <c r="F383" s="42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2.75" customHeight="1">
      <c r="A384" s="10"/>
      <c r="B384" s="94"/>
      <c r="C384" s="10"/>
      <c r="D384" s="42"/>
      <c r="E384" s="19"/>
      <c r="F384" s="42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2.75" customHeight="1">
      <c r="A385" s="10"/>
      <c r="B385" s="94"/>
      <c r="C385" s="10"/>
      <c r="D385" s="42"/>
      <c r="E385" s="19"/>
      <c r="F385" s="42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2.75" customHeight="1">
      <c r="A386" s="10"/>
      <c r="B386" s="94"/>
      <c r="C386" s="10"/>
      <c r="D386" s="42"/>
      <c r="E386" s="19"/>
      <c r="F386" s="42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2.75" customHeight="1">
      <c r="A387" s="10"/>
      <c r="B387" s="94"/>
      <c r="C387" s="10"/>
      <c r="D387" s="42"/>
      <c r="E387" s="19"/>
      <c r="F387" s="42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2.75" customHeight="1">
      <c r="A388" s="10"/>
      <c r="B388" s="94"/>
      <c r="C388" s="10"/>
      <c r="D388" s="42"/>
      <c r="E388" s="19"/>
      <c r="F388" s="42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2.75" customHeight="1">
      <c r="A389" s="10"/>
      <c r="B389" s="94"/>
      <c r="C389" s="10"/>
      <c r="D389" s="42"/>
      <c r="E389" s="19"/>
      <c r="F389" s="42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2.75" customHeight="1">
      <c r="A390" s="10"/>
      <c r="B390" s="94"/>
      <c r="C390" s="10"/>
      <c r="D390" s="42"/>
      <c r="E390" s="19"/>
      <c r="F390" s="42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2.75" customHeight="1">
      <c r="A391" s="10"/>
      <c r="B391" s="94"/>
      <c r="C391" s="10"/>
      <c r="D391" s="42"/>
      <c r="E391" s="19"/>
      <c r="F391" s="42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2.75" customHeight="1">
      <c r="A392" s="10"/>
      <c r="B392" s="94"/>
      <c r="C392" s="10"/>
      <c r="D392" s="42"/>
      <c r="E392" s="19"/>
      <c r="F392" s="42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2.75" customHeight="1">
      <c r="A393" s="10"/>
      <c r="B393" s="94"/>
      <c r="C393" s="10"/>
      <c r="D393" s="42"/>
      <c r="E393" s="19"/>
      <c r="F393" s="42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2.75" customHeight="1">
      <c r="A394" s="10"/>
      <c r="B394" s="94"/>
      <c r="C394" s="10"/>
      <c r="D394" s="42"/>
      <c r="E394" s="19"/>
      <c r="F394" s="42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2.75" customHeight="1">
      <c r="A395" s="10"/>
      <c r="B395" s="94"/>
      <c r="C395" s="10"/>
      <c r="D395" s="42"/>
      <c r="E395" s="19"/>
      <c r="F395" s="42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2.75" customHeight="1">
      <c r="A396" s="10"/>
      <c r="B396" s="94"/>
      <c r="C396" s="10"/>
      <c r="D396" s="42"/>
      <c r="E396" s="19"/>
      <c r="F396" s="42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2.75" customHeight="1">
      <c r="A397" s="10"/>
      <c r="B397" s="94"/>
      <c r="C397" s="10"/>
      <c r="D397" s="42"/>
      <c r="E397" s="19"/>
      <c r="F397" s="42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2.75" customHeight="1">
      <c r="A398" s="10"/>
      <c r="B398" s="94"/>
      <c r="C398" s="10"/>
      <c r="D398" s="42"/>
      <c r="E398" s="19"/>
      <c r="F398" s="42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2.75" customHeight="1">
      <c r="A399" s="10"/>
      <c r="B399" s="94"/>
      <c r="C399" s="10"/>
      <c r="D399" s="42"/>
      <c r="E399" s="19"/>
      <c r="F399" s="42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2.75" customHeight="1">
      <c r="A400" s="10"/>
      <c r="B400" s="94"/>
      <c r="C400" s="10"/>
      <c r="D400" s="42"/>
      <c r="E400" s="19"/>
      <c r="F400" s="42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2.75" customHeight="1">
      <c r="A401" s="10"/>
      <c r="B401" s="94"/>
      <c r="C401" s="10"/>
      <c r="D401" s="42"/>
      <c r="E401" s="19"/>
      <c r="F401" s="42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2.75" customHeight="1">
      <c r="A402" s="10"/>
      <c r="B402" s="94"/>
      <c r="C402" s="10"/>
      <c r="D402" s="42"/>
      <c r="E402" s="19"/>
      <c r="F402" s="42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2.75" customHeight="1">
      <c r="A403" s="10"/>
      <c r="B403" s="94"/>
      <c r="C403" s="10"/>
      <c r="D403" s="42"/>
      <c r="E403" s="19"/>
      <c r="F403" s="42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2.75" customHeight="1">
      <c r="A404" s="10"/>
      <c r="B404" s="94"/>
      <c r="C404" s="10"/>
      <c r="D404" s="42"/>
      <c r="E404" s="19"/>
      <c r="F404" s="42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2.75" customHeight="1">
      <c r="A405" s="10"/>
      <c r="B405" s="94"/>
      <c r="C405" s="10"/>
      <c r="D405" s="42"/>
      <c r="E405" s="19"/>
      <c r="F405" s="42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2.75" customHeight="1">
      <c r="A406" s="10"/>
      <c r="B406" s="94"/>
      <c r="C406" s="10"/>
      <c r="D406" s="42"/>
      <c r="E406" s="19"/>
      <c r="F406" s="42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2.75" customHeight="1">
      <c r="A407" s="10"/>
      <c r="B407" s="94"/>
      <c r="C407" s="10"/>
      <c r="D407" s="42"/>
      <c r="E407" s="19"/>
      <c r="F407" s="42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2.75" customHeight="1">
      <c r="A408" s="10"/>
      <c r="B408" s="94"/>
      <c r="C408" s="10"/>
      <c r="D408" s="42"/>
      <c r="E408" s="19"/>
      <c r="F408" s="42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2.75" customHeight="1">
      <c r="A409" s="10"/>
      <c r="B409" s="94"/>
      <c r="C409" s="10"/>
      <c r="D409" s="42"/>
      <c r="E409" s="19"/>
      <c r="F409" s="42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2.75" customHeight="1">
      <c r="A410" s="10"/>
      <c r="B410" s="94"/>
      <c r="C410" s="10"/>
      <c r="D410" s="42"/>
      <c r="E410" s="19"/>
      <c r="F410" s="42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2.75" customHeight="1">
      <c r="A411" s="10"/>
      <c r="B411" s="94"/>
      <c r="C411" s="10"/>
      <c r="D411" s="42"/>
      <c r="E411" s="19"/>
      <c r="F411" s="42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2.75" customHeight="1">
      <c r="A412" s="10"/>
      <c r="B412" s="94"/>
      <c r="C412" s="10"/>
      <c r="D412" s="42"/>
      <c r="E412" s="19"/>
      <c r="F412" s="42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2.75" customHeight="1">
      <c r="A413" s="10"/>
      <c r="B413" s="94"/>
      <c r="C413" s="10"/>
      <c r="D413" s="42"/>
      <c r="E413" s="19"/>
      <c r="F413" s="42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2.75" customHeight="1">
      <c r="A414" s="10"/>
      <c r="B414" s="94"/>
      <c r="C414" s="10"/>
      <c r="D414" s="42"/>
      <c r="E414" s="19"/>
      <c r="F414" s="42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2.75" customHeight="1">
      <c r="A415" s="10"/>
      <c r="B415" s="94"/>
      <c r="C415" s="10"/>
      <c r="D415" s="42"/>
      <c r="E415" s="19"/>
      <c r="F415" s="42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2.75" customHeight="1">
      <c r="A416" s="10"/>
      <c r="B416" s="94"/>
      <c r="C416" s="10"/>
      <c r="D416" s="42"/>
      <c r="E416" s="19"/>
      <c r="F416" s="42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2.75" customHeight="1">
      <c r="A417" s="10"/>
      <c r="B417" s="94"/>
      <c r="C417" s="10"/>
      <c r="D417" s="42"/>
      <c r="E417" s="19"/>
      <c r="F417" s="42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2.75" customHeight="1">
      <c r="A418" s="10"/>
      <c r="B418" s="94"/>
      <c r="C418" s="10"/>
      <c r="D418" s="42"/>
      <c r="E418" s="19"/>
      <c r="F418" s="42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2.75" customHeight="1">
      <c r="A419" s="10"/>
      <c r="B419" s="94"/>
      <c r="C419" s="10"/>
      <c r="D419" s="42"/>
      <c r="E419" s="19"/>
      <c r="F419" s="42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2.75" customHeight="1">
      <c r="A420" s="10"/>
      <c r="B420" s="94"/>
      <c r="C420" s="10"/>
      <c r="D420" s="42"/>
      <c r="E420" s="19"/>
      <c r="F420" s="42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2.75" customHeight="1">
      <c r="A421" s="10"/>
      <c r="B421" s="94"/>
      <c r="C421" s="10"/>
      <c r="D421" s="42"/>
      <c r="E421" s="19"/>
      <c r="F421" s="42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2.75" customHeight="1">
      <c r="A422" s="10"/>
      <c r="B422" s="94"/>
      <c r="C422" s="10"/>
      <c r="D422" s="42"/>
      <c r="E422" s="19"/>
      <c r="F422" s="42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2.75" customHeight="1">
      <c r="A423" s="10"/>
      <c r="B423" s="94"/>
      <c r="C423" s="10"/>
      <c r="D423" s="42"/>
      <c r="E423" s="19"/>
      <c r="F423" s="42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2.75" customHeight="1">
      <c r="A424" s="10"/>
      <c r="B424" s="94"/>
      <c r="C424" s="10"/>
      <c r="D424" s="42"/>
      <c r="E424" s="19"/>
      <c r="F424" s="42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2.75" customHeight="1">
      <c r="A425" s="10"/>
      <c r="B425" s="94"/>
      <c r="C425" s="10"/>
      <c r="D425" s="42"/>
      <c r="E425" s="19"/>
      <c r="F425" s="42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2.75" customHeight="1">
      <c r="A426" s="10"/>
      <c r="B426" s="94"/>
      <c r="C426" s="10"/>
      <c r="D426" s="42"/>
      <c r="E426" s="19"/>
      <c r="F426" s="42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2.75" customHeight="1">
      <c r="A427" s="10"/>
      <c r="B427" s="94"/>
      <c r="C427" s="10"/>
      <c r="D427" s="42"/>
      <c r="E427" s="19"/>
      <c r="F427" s="42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2.75" customHeight="1">
      <c r="A428" s="10"/>
      <c r="B428" s="94"/>
      <c r="C428" s="10"/>
      <c r="D428" s="42"/>
      <c r="E428" s="19"/>
      <c r="F428" s="42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2.75" customHeight="1">
      <c r="A429" s="10"/>
      <c r="B429" s="94"/>
      <c r="C429" s="10"/>
      <c r="D429" s="42"/>
      <c r="E429" s="19"/>
      <c r="F429" s="42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2.75" customHeight="1">
      <c r="A430" s="10"/>
      <c r="B430" s="94"/>
      <c r="C430" s="10"/>
      <c r="D430" s="42"/>
      <c r="E430" s="19"/>
      <c r="F430" s="42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2.75" customHeight="1">
      <c r="A431" s="10"/>
      <c r="B431" s="94"/>
      <c r="C431" s="10"/>
      <c r="D431" s="42"/>
      <c r="E431" s="19"/>
      <c r="F431" s="42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2.75" customHeight="1">
      <c r="A432" s="10"/>
      <c r="B432" s="94"/>
      <c r="C432" s="10"/>
      <c r="D432" s="42"/>
      <c r="E432" s="19"/>
      <c r="F432" s="42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2.75" customHeight="1">
      <c r="A433" s="10"/>
      <c r="B433" s="94"/>
      <c r="C433" s="10"/>
      <c r="D433" s="42"/>
      <c r="E433" s="19"/>
      <c r="F433" s="42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2.75" customHeight="1">
      <c r="A434" s="10"/>
      <c r="B434" s="94"/>
      <c r="C434" s="10"/>
      <c r="D434" s="42"/>
      <c r="E434" s="19"/>
      <c r="F434" s="42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2.75" customHeight="1">
      <c r="A435" s="10"/>
      <c r="B435" s="94"/>
      <c r="C435" s="10"/>
      <c r="D435" s="42"/>
      <c r="E435" s="19"/>
      <c r="F435" s="42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2.75" customHeight="1">
      <c r="A436" s="10"/>
      <c r="B436" s="94"/>
      <c r="C436" s="10"/>
      <c r="D436" s="42"/>
      <c r="E436" s="19"/>
      <c r="F436" s="42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2.75" customHeight="1">
      <c r="A437" s="10"/>
      <c r="B437" s="94"/>
      <c r="C437" s="10"/>
      <c r="D437" s="42"/>
      <c r="E437" s="19"/>
      <c r="F437" s="42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2.75" customHeight="1">
      <c r="A438" s="10"/>
      <c r="B438" s="94"/>
      <c r="C438" s="10"/>
      <c r="D438" s="42"/>
      <c r="E438" s="19"/>
      <c r="F438" s="42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2.75" customHeight="1">
      <c r="A439" s="10"/>
      <c r="B439" s="94"/>
      <c r="C439" s="10"/>
      <c r="D439" s="42"/>
      <c r="E439" s="19"/>
      <c r="F439" s="42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2.75" customHeight="1">
      <c r="A440" s="10"/>
      <c r="B440" s="94"/>
      <c r="C440" s="10"/>
      <c r="D440" s="42"/>
      <c r="E440" s="19"/>
      <c r="F440" s="42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2.75" customHeight="1">
      <c r="A441" s="10"/>
      <c r="B441" s="94"/>
      <c r="C441" s="10"/>
      <c r="D441" s="42"/>
      <c r="E441" s="19"/>
      <c r="F441" s="42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2.75" customHeight="1">
      <c r="A442" s="10"/>
      <c r="B442" s="94"/>
      <c r="C442" s="10"/>
      <c r="D442" s="42"/>
      <c r="E442" s="19"/>
      <c r="F442" s="42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2.75" customHeight="1">
      <c r="A443" s="10"/>
      <c r="B443" s="94"/>
      <c r="C443" s="10"/>
      <c r="D443" s="42"/>
      <c r="E443" s="19"/>
      <c r="F443" s="42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2.75" customHeight="1">
      <c r="A444" s="10"/>
      <c r="B444" s="94"/>
      <c r="C444" s="10"/>
      <c r="D444" s="42"/>
      <c r="E444" s="19"/>
      <c r="F444" s="42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2.75" customHeight="1">
      <c r="A445" s="10"/>
      <c r="B445" s="94"/>
      <c r="C445" s="10"/>
      <c r="D445" s="42"/>
      <c r="E445" s="19"/>
      <c r="F445" s="42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2.75" customHeight="1">
      <c r="A446" s="10"/>
      <c r="B446" s="94"/>
      <c r="C446" s="10"/>
      <c r="D446" s="42"/>
      <c r="E446" s="19"/>
      <c r="F446" s="42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2.75" customHeight="1">
      <c r="A447" s="10"/>
      <c r="B447" s="94"/>
      <c r="C447" s="10"/>
      <c r="D447" s="42"/>
      <c r="E447" s="19"/>
      <c r="F447" s="42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2.75" customHeight="1">
      <c r="A448" s="10"/>
      <c r="B448" s="94"/>
      <c r="C448" s="10"/>
      <c r="D448" s="42"/>
      <c r="E448" s="19"/>
      <c r="F448" s="42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2.75" customHeight="1">
      <c r="A449" s="10"/>
      <c r="B449" s="94"/>
      <c r="C449" s="10"/>
      <c r="D449" s="42"/>
      <c r="E449" s="19"/>
      <c r="F449" s="42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2.75" customHeight="1">
      <c r="A450" s="10"/>
      <c r="B450" s="94"/>
      <c r="C450" s="10"/>
      <c r="D450" s="42"/>
      <c r="E450" s="19"/>
      <c r="F450" s="42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2.75" customHeight="1">
      <c r="A451" s="10"/>
      <c r="B451" s="94"/>
      <c r="C451" s="10"/>
      <c r="D451" s="42"/>
      <c r="E451" s="19"/>
      <c r="F451" s="42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2.75" customHeight="1">
      <c r="A452" s="10"/>
      <c r="B452" s="94"/>
      <c r="C452" s="10"/>
      <c r="D452" s="42"/>
      <c r="E452" s="19"/>
      <c r="F452" s="42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2.75" customHeight="1">
      <c r="A453" s="10"/>
      <c r="B453" s="94"/>
      <c r="C453" s="10"/>
      <c r="D453" s="42"/>
      <c r="E453" s="19"/>
      <c r="F453" s="42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2.75" customHeight="1">
      <c r="A454" s="10"/>
      <c r="B454" s="94"/>
      <c r="C454" s="10"/>
      <c r="D454" s="42"/>
      <c r="E454" s="19"/>
      <c r="F454" s="42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2.75" customHeight="1">
      <c r="A455" s="10"/>
      <c r="B455" s="94"/>
      <c r="C455" s="10"/>
      <c r="D455" s="42"/>
      <c r="E455" s="19"/>
      <c r="F455" s="42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2.75" customHeight="1">
      <c r="A456" s="10"/>
      <c r="B456" s="94"/>
      <c r="C456" s="10"/>
      <c r="D456" s="42"/>
      <c r="E456" s="19"/>
      <c r="F456" s="42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2.75" customHeight="1">
      <c r="A457" s="10"/>
      <c r="B457" s="94"/>
      <c r="C457" s="10"/>
      <c r="D457" s="42"/>
      <c r="E457" s="19"/>
      <c r="F457" s="42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2.75" customHeight="1">
      <c r="A458" s="10"/>
      <c r="B458" s="94"/>
      <c r="C458" s="10"/>
      <c r="D458" s="42"/>
      <c r="E458" s="19"/>
      <c r="F458" s="42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2.75" customHeight="1">
      <c r="A459" s="10"/>
      <c r="B459" s="94"/>
      <c r="C459" s="10"/>
      <c r="D459" s="42"/>
      <c r="E459" s="19"/>
      <c r="F459" s="42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2.75" customHeight="1">
      <c r="A460" s="10"/>
      <c r="B460" s="94"/>
      <c r="C460" s="10"/>
      <c r="D460" s="42"/>
      <c r="E460" s="19"/>
      <c r="F460" s="42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2.75" customHeight="1">
      <c r="A461" s="10"/>
      <c r="B461" s="94"/>
      <c r="C461" s="10"/>
      <c r="D461" s="42"/>
      <c r="E461" s="19"/>
      <c r="F461" s="42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2.75" customHeight="1">
      <c r="A462" s="10"/>
      <c r="B462" s="94"/>
      <c r="C462" s="10"/>
      <c r="D462" s="42"/>
      <c r="E462" s="19"/>
      <c r="F462" s="42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2.75" customHeight="1">
      <c r="A463" s="10"/>
      <c r="B463" s="94"/>
      <c r="C463" s="10"/>
      <c r="D463" s="42"/>
      <c r="E463" s="19"/>
      <c r="F463" s="42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2.75" customHeight="1">
      <c r="A464" s="10"/>
      <c r="B464" s="94"/>
      <c r="C464" s="10"/>
      <c r="D464" s="42"/>
      <c r="E464" s="19"/>
      <c r="F464" s="42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2.75" customHeight="1">
      <c r="A465" s="10"/>
      <c r="B465" s="94"/>
      <c r="C465" s="10"/>
      <c r="D465" s="42"/>
      <c r="E465" s="19"/>
      <c r="F465" s="42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2.75" customHeight="1">
      <c r="A466" s="10"/>
      <c r="B466" s="94"/>
      <c r="C466" s="10"/>
      <c r="D466" s="42"/>
      <c r="E466" s="19"/>
      <c r="F466" s="42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2.75" customHeight="1">
      <c r="A467" s="10"/>
      <c r="B467" s="94"/>
      <c r="C467" s="10"/>
      <c r="D467" s="42"/>
      <c r="E467" s="19"/>
      <c r="F467" s="42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2.75" customHeight="1">
      <c r="A468" s="10"/>
      <c r="B468" s="94"/>
      <c r="C468" s="10"/>
      <c r="D468" s="42"/>
      <c r="E468" s="19"/>
      <c r="F468" s="42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2.75" customHeight="1">
      <c r="A469" s="10"/>
      <c r="B469" s="94"/>
      <c r="C469" s="10"/>
      <c r="D469" s="42"/>
      <c r="E469" s="19"/>
      <c r="F469" s="42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2.75" customHeight="1">
      <c r="A470" s="10"/>
      <c r="B470" s="94"/>
      <c r="C470" s="10"/>
      <c r="D470" s="42"/>
      <c r="E470" s="19"/>
      <c r="F470" s="42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2.75" customHeight="1">
      <c r="A471" s="10"/>
      <c r="B471" s="94"/>
      <c r="C471" s="10"/>
      <c r="D471" s="42"/>
      <c r="E471" s="19"/>
      <c r="F471" s="42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2.75" customHeight="1">
      <c r="A472" s="10"/>
      <c r="B472" s="94"/>
      <c r="C472" s="10"/>
      <c r="D472" s="42"/>
      <c r="E472" s="19"/>
      <c r="F472" s="42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2.75" customHeight="1">
      <c r="A473" s="10"/>
      <c r="B473" s="94"/>
      <c r="C473" s="10"/>
      <c r="D473" s="42"/>
      <c r="E473" s="19"/>
      <c r="F473" s="42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2.75" customHeight="1">
      <c r="A474" s="10"/>
      <c r="B474" s="94"/>
      <c r="C474" s="10"/>
      <c r="D474" s="42"/>
      <c r="E474" s="19"/>
      <c r="F474" s="42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2.75" customHeight="1">
      <c r="A475" s="10"/>
      <c r="B475" s="94"/>
      <c r="C475" s="10"/>
      <c r="D475" s="42"/>
      <c r="E475" s="19"/>
      <c r="F475" s="42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2.75" customHeight="1">
      <c r="A476" s="10"/>
      <c r="B476" s="94"/>
      <c r="C476" s="10"/>
      <c r="D476" s="42"/>
      <c r="E476" s="19"/>
      <c r="F476" s="42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2.75" customHeight="1">
      <c r="A477" s="10"/>
      <c r="B477" s="94"/>
      <c r="C477" s="10"/>
      <c r="D477" s="42"/>
      <c r="E477" s="19"/>
      <c r="F477" s="42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2.75" customHeight="1">
      <c r="A478" s="10"/>
      <c r="B478" s="94"/>
      <c r="C478" s="10"/>
      <c r="D478" s="42"/>
      <c r="E478" s="19"/>
      <c r="F478" s="42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2.75" customHeight="1">
      <c r="A479" s="10"/>
      <c r="B479" s="94"/>
      <c r="C479" s="10"/>
      <c r="D479" s="42"/>
      <c r="E479" s="19"/>
      <c r="F479" s="42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2.75" customHeight="1">
      <c r="A480" s="10"/>
      <c r="B480" s="94"/>
      <c r="C480" s="10"/>
      <c r="D480" s="42"/>
      <c r="E480" s="19"/>
      <c r="F480" s="42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2.75" customHeight="1">
      <c r="A481" s="10"/>
      <c r="B481" s="94"/>
      <c r="C481" s="10"/>
      <c r="D481" s="42"/>
      <c r="E481" s="19"/>
      <c r="F481" s="42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2.75" customHeight="1">
      <c r="A482" s="10"/>
      <c r="B482" s="94"/>
      <c r="C482" s="10"/>
      <c r="D482" s="42"/>
      <c r="E482" s="19"/>
      <c r="F482" s="42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2.75" customHeight="1">
      <c r="A483" s="10"/>
      <c r="B483" s="94"/>
      <c r="C483" s="10"/>
      <c r="D483" s="42"/>
      <c r="E483" s="19"/>
      <c r="F483" s="42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2.75" customHeight="1">
      <c r="A484" s="10"/>
      <c r="B484" s="94"/>
      <c r="C484" s="10"/>
      <c r="D484" s="42"/>
      <c r="E484" s="19"/>
      <c r="F484" s="42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2.75" customHeight="1">
      <c r="A485" s="10"/>
      <c r="B485" s="94"/>
      <c r="C485" s="10"/>
      <c r="D485" s="42"/>
      <c r="E485" s="19"/>
      <c r="F485" s="42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2.75" customHeight="1">
      <c r="A486" s="10"/>
      <c r="B486" s="94"/>
      <c r="C486" s="10"/>
      <c r="D486" s="42"/>
      <c r="E486" s="19"/>
      <c r="F486" s="42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2.75" customHeight="1">
      <c r="A487" s="10"/>
      <c r="B487" s="94"/>
      <c r="C487" s="10"/>
      <c r="D487" s="42"/>
      <c r="E487" s="19"/>
      <c r="F487" s="42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2.75" customHeight="1">
      <c r="A488" s="10"/>
      <c r="B488" s="94"/>
      <c r="C488" s="10"/>
      <c r="D488" s="42"/>
      <c r="E488" s="19"/>
      <c r="F488" s="42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2.75" customHeight="1">
      <c r="A489" s="10"/>
      <c r="B489" s="94"/>
      <c r="C489" s="10"/>
      <c r="D489" s="42"/>
      <c r="E489" s="19"/>
      <c r="F489" s="42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2.75" customHeight="1">
      <c r="A490" s="10"/>
      <c r="B490" s="94"/>
      <c r="C490" s="10"/>
      <c r="D490" s="42"/>
      <c r="E490" s="19"/>
      <c r="F490" s="42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2.75" customHeight="1">
      <c r="A491" s="10"/>
      <c r="B491" s="94"/>
      <c r="C491" s="10"/>
      <c r="D491" s="42"/>
      <c r="E491" s="19"/>
      <c r="F491" s="42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2.75" customHeight="1">
      <c r="A492" s="10"/>
      <c r="B492" s="94"/>
      <c r="C492" s="10"/>
      <c r="D492" s="42"/>
      <c r="E492" s="19"/>
      <c r="F492" s="42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2.75" customHeight="1">
      <c r="A493" s="10"/>
      <c r="B493" s="94"/>
      <c r="C493" s="10"/>
      <c r="D493" s="42"/>
      <c r="E493" s="19"/>
      <c r="F493" s="42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2.75" customHeight="1">
      <c r="A494" s="10"/>
      <c r="B494" s="94"/>
      <c r="C494" s="10"/>
      <c r="D494" s="42"/>
      <c r="E494" s="19"/>
      <c r="F494" s="42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2.75" customHeight="1">
      <c r="A495" s="10"/>
      <c r="B495" s="94"/>
      <c r="C495" s="10"/>
      <c r="D495" s="42"/>
      <c r="E495" s="19"/>
      <c r="F495" s="42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2.75" customHeight="1">
      <c r="A496" s="10"/>
      <c r="B496" s="94"/>
      <c r="C496" s="10"/>
      <c r="D496" s="42"/>
      <c r="E496" s="19"/>
      <c r="F496" s="42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2.75" customHeight="1">
      <c r="A497" s="10"/>
      <c r="B497" s="94"/>
      <c r="C497" s="10"/>
      <c r="D497" s="42"/>
      <c r="E497" s="19"/>
      <c r="F497" s="42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2.75" customHeight="1">
      <c r="A498" s="10"/>
      <c r="B498" s="94"/>
      <c r="C498" s="10"/>
      <c r="D498" s="42"/>
      <c r="E498" s="19"/>
      <c r="F498" s="42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2.75" customHeight="1">
      <c r="A499" s="10"/>
      <c r="B499" s="94"/>
      <c r="C499" s="10"/>
      <c r="D499" s="42"/>
      <c r="E499" s="19"/>
      <c r="F499" s="42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2.75" customHeight="1">
      <c r="A500" s="10"/>
      <c r="B500" s="94"/>
      <c r="C500" s="10"/>
      <c r="D500" s="42"/>
      <c r="E500" s="19"/>
      <c r="F500" s="42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2.75" customHeight="1">
      <c r="A501" s="10"/>
      <c r="B501" s="94"/>
      <c r="C501" s="10"/>
      <c r="D501" s="42"/>
      <c r="E501" s="19"/>
      <c r="F501" s="42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2.75" customHeight="1">
      <c r="A502" s="10"/>
      <c r="B502" s="94"/>
      <c r="C502" s="10"/>
      <c r="D502" s="42"/>
      <c r="E502" s="19"/>
      <c r="F502" s="42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2.75" customHeight="1">
      <c r="A503" s="10"/>
      <c r="B503" s="94"/>
      <c r="C503" s="10"/>
      <c r="D503" s="42"/>
      <c r="E503" s="19"/>
      <c r="F503" s="42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2.75" customHeight="1">
      <c r="A504" s="10"/>
      <c r="B504" s="94"/>
      <c r="C504" s="10"/>
      <c r="D504" s="42"/>
      <c r="E504" s="19"/>
      <c r="F504" s="42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2.75" customHeight="1">
      <c r="A505" s="10"/>
      <c r="B505" s="94"/>
      <c r="C505" s="10"/>
      <c r="D505" s="42"/>
      <c r="E505" s="19"/>
      <c r="F505" s="42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2.75" customHeight="1">
      <c r="A506" s="10"/>
      <c r="B506" s="94"/>
      <c r="C506" s="10"/>
      <c r="D506" s="42"/>
      <c r="E506" s="19"/>
      <c r="F506" s="42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2.75" customHeight="1">
      <c r="A507" s="10"/>
      <c r="B507" s="94"/>
      <c r="C507" s="10"/>
      <c r="D507" s="42"/>
      <c r="E507" s="19"/>
      <c r="F507" s="42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2.75" customHeight="1">
      <c r="A508" s="10"/>
      <c r="B508" s="94"/>
      <c r="C508" s="10"/>
      <c r="D508" s="42"/>
      <c r="E508" s="19"/>
      <c r="F508" s="42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2.75" customHeight="1">
      <c r="A509" s="10"/>
      <c r="B509" s="94"/>
      <c r="C509" s="10"/>
      <c r="D509" s="42"/>
      <c r="E509" s="19"/>
      <c r="F509" s="42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2.75" customHeight="1">
      <c r="A510" s="10"/>
      <c r="B510" s="94"/>
      <c r="C510" s="10"/>
      <c r="D510" s="42"/>
      <c r="E510" s="19"/>
      <c r="F510" s="42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2.75" customHeight="1">
      <c r="A511" s="10"/>
      <c r="B511" s="94"/>
      <c r="C511" s="10"/>
      <c r="D511" s="42"/>
      <c r="E511" s="19"/>
      <c r="F511" s="42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2.75" customHeight="1">
      <c r="A512" s="10"/>
      <c r="B512" s="94"/>
      <c r="C512" s="10"/>
      <c r="D512" s="42"/>
      <c r="E512" s="19"/>
      <c r="F512" s="42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2.75" customHeight="1">
      <c r="A513" s="10"/>
      <c r="B513" s="94"/>
      <c r="C513" s="10"/>
      <c r="D513" s="42"/>
      <c r="E513" s="19"/>
      <c r="F513" s="42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2.75" customHeight="1">
      <c r="A514" s="10"/>
      <c r="B514" s="94"/>
      <c r="C514" s="10"/>
      <c r="D514" s="42"/>
      <c r="E514" s="19"/>
      <c r="F514" s="42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2.75" customHeight="1">
      <c r="A515" s="10"/>
      <c r="B515" s="94"/>
      <c r="C515" s="10"/>
      <c r="D515" s="42"/>
      <c r="E515" s="19"/>
      <c r="F515" s="42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2.75" customHeight="1">
      <c r="A516" s="10"/>
      <c r="B516" s="94"/>
      <c r="C516" s="10"/>
      <c r="D516" s="42"/>
      <c r="E516" s="19"/>
      <c r="F516" s="42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2.75" customHeight="1">
      <c r="A517" s="10"/>
      <c r="B517" s="94"/>
      <c r="C517" s="10"/>
      <c r="D517" s="42"/>
      <c r="E517" s="19"/>
      <c r="F517" s="42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2.75" customHeight="1">
      <c r="A518" s="10"/>
      <c r="B518" s="94"/>
      <c r="C518" s="10"/>
      <c r="D518" s="42"/>
      <c r="E518" s="19"/>
      <c r="F518" s="42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2.75" customHeight="1">
      <c r="A519" s="10"/>
      <c r="B519" s="94"/>
      <c r="C519" s="10"/>
      <c r="D519" s="42"/>
      <c r="E519" s="19"/>
      <c r="F519" s="42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2.75" customHeight="1">
      <c r="A520" s="10"/>
      <c r="B520" s="94"/>
      <c r="C520" s="10"/>
      <c r="D520" s="42"/>
      <c r="E520" s="19"/>
      <c r="F520" s="42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2.75" customHeight="1">
      <c r="A521" s="10"/>
      <c r="B521" s="94"/>
      <c r="C521" s="10"/>
      <c r="D521" s="42"/>
      <c r="E521" s="19"/>
      <c r="F521" s="42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2.75" customHeight="1">
      <c r="A522" s="10"/>
      <c r="B522" s="94"/>
      <c r="C522" s="10"/>
      <c r="D522" s="42"/>
      <c r="E522" s="19"/>
      <c r="F522" s="42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2.75" customHeight="1">
      <c r="A523" s="10"/>
      <c r="B523" s="94"/>
      <c r="C523" s="10"/>
      <c r="D523" s="42"/>
      <c r="E523" s="19"/>
      <c r="F523" s="42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2.75" customHeight="1">
      <c r="A524" s="10"/>
      <c r="B524" s="94"/>
      <c r="C524" s="10"/>
      <c r="D524" s="42"/>
      <c r="E524" s="19"/>
      <c r="F524" s="42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2.75" customHeight="1">
      <c r="A525" s="10"/>
      <c r="B525" s="94"/>
      <c r="C525" s="10"/>
      <c r="D525" s="42"/>
      <c r="E525" s="19"/>
      <c r="F525" s="42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2.75" customHeight="1">
      <c r="A526" s="10"/>
      <c r="B526" s="94"/>
      <c r="C526" s="10"/>
      <c r="D526" s="42"/>
      <c r="E526" s="19"/>
      <c r="F526" s="42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2.75" customHeight="1">
      <c r="A527" s="10"/>
      <c r="B527" s="94"/>
      <c r="C527" s="10"/>
      <c r="D527" s="42"/>
      <c r="E527" s="19"/>
      <c r="F527" s="42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2.75" customHeight="1">
      <c r="A528" s="10"/>
      <c r="B528" s="94"/>
      <c r="C528" s="10"/>
      <c r="D528" s="42"/>
      <c r="E528" s="19"/>
      <c r="F528" s="42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2.75" customHeight="1">
      <c r="A529" s="10"/>
      <c r="B529" s="94"/>
      <c r="C529" s="10"/>
      <c r="D529" s="42"/>
      <c r="E529" s="19"/>
      <c r="F529" s="42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2.75" customHeight="1">
      <c r="A530" s="10"/>
      <c r="B530" s="94"/>
      <c r="C530" s="10"/>
      <c r="D530" s="42"/>
      <c r="E530" s="19"/>
      <c r="F530" s="42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2.75" customHeight="1">
      <c r="A531" s="10"/>
      <c r="B531" s="94"/>
      <c r="C531" s="10"/>
      <c r="D531" s="42"/>
      <c r="E531" s="19"/>
      <c r="F531" s="42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2.75" customHeight="1">
      <c r="A532" s="10"/>
      <c r="B532" s="94"/>
      <c r="C532" s="10"/>
      <c r="D532" s="42"/>
      <c r="E532" s="19"/>
      <c r="F532" s="42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2.75" customHeight="1">
      <c r="A533" s="10"/>
      <c r="B533" s="94"/>
      <c r="C533" s="10"/>
      <c r="D533" s="42"/>
      <c r="E533" s="19"/>
      <c r="F533" s="42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2.75" customHeight="1">
      <c r="A534" s="10"/>
      <c r="B534" s="94"/>
      <c r="C534" s="10"/>
      <c r="D534" s="42"/>
      <c r="E534" s="19"/>
      <c r="F534" s="42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2.75" customHeight="1">
      <c r="A535" s="10"/>
      <c r="B535" s="94"/>
      <c r="C535" s="10"/>
      <c r="D535" s="42"/>
      <c r="E535" s="19"/>
      <c r="F535" s="42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2.75" customHeight="1">
      <c r="A536" s="10"/>
      <c r="B536" s="94"/>
      <c r="C536" s="10"/>
      <c r="D536" s="42"/>
      <c r="E536" s="19"/>
      <c r="F536" s="42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2.75" customHeight="1">
      <c r="A537" s="10"/>
      <c r="B537" s="94"/>
      <c r="C537" s="10"/>
      <c r="D537" s="42"/>
      <c r="E537" s="19"/>
      <c r="F537" s="42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2.75" customHeight="1">
      <c r="A538" s="10"/>
      <c r="B538" s="94"/>
      <c r="C538" s="10"/>
      <c r="D538" s="42"/>
      <c r="E538" s="19"/>
      <c r="F538" s="42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2.75" customHeight="1">
      <c r="A539" s="10"/>
      <c r="B539" s="94"/>
      <c r="C539" s="10"/>
      <c r="D539" s="42"/>
      <c r="E539" s="19"/>
      <c r="F539" s="42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2.75" customHeight="1">
      <c r="A540" s="10"/>
      <c r="B540" s="94"/>
      <c r="C540" s="10"/>
      <c r="D540" s="42"/>
      <c r="E540" s="19"/>
      <c r="F540" s="42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2.75" customHeight="1">
      <c r="A541" s="10"/>
      <c r="B541" s="94"/>
      <c r="C541" s="10"/>
      <c r="D541" s="42"/>
      <c r="E541" s="19"/>
      <c r="F541" s="42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2.75" customHeight="1">
      <c r="A542" s="10"/>
      <c r="B542" s="94"/>
      <c r="C542" s="10"/>
      <c r="D542" s="42"/>
      <c r="E542" s="19"/>
      <c r="F542" s="42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2.75" customHeight="1">
      <c r="A543" s="10"/>
      <c r="B543" s="94"/>
      <c r="C543" s="10"/>
      <c r="D543" s="42"/>
      <c r="E543" s="19"/>
      <c r="F543" s="42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2.75" customHeight="1">
      <c r="A544" s="10"/>
      <c r="B544" s="94"/>
      <c r="C544" s="10"/>
      <c r="D544" s="42"/>
      <c r="E544" s="19"/>
      <c r="F544" s="42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2.75" customHeight="1">
      <c r="A545" s="10"/>
      <c r="B545" s="94"/>
      <c r="C545" s="10"/>
      <c r="D545" s="42"/>
      <c r="E545" s="19"/>
      <c r="F545" s="42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2.75" customHeight="1">
      <c r="A546" s="10"/>
      <c r="B546" s="94"/>
      <c r="C546" s="10"/>
      <c r="D546" s="42"/>
      <c r="E546" s="19"/>
      <c r="F546" s="42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2.75" customHeight="1">
      <c r="A547" s="10"/>
      <c r="B547" s="94"/>
      <c r="C547" s="10"/>
      <c r="D547" s="42"/>
      <c r="E547" s="19"/>
      <c r="F547" s="42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2.75" customHeight="1">
      <c r="A548" s="10"/>
      <c r="B548" s="94"/>
      <c r="C548" s="10"/>
      <c r="D548" s="42"/>
      <c r="E548" s="19"/>
      <c r="F548" s="42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2.75" customHeight="1">
      <c r="A549" s="10"/>
      <c r="B549" s="94"/>
      <c r="C549" s="10"/>
      <c r="D549" s="42"/>
      <c r="E549" s="19"/>
      <c r="F549" s="42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2.75" customHeight="1">
      <c r="A550" s="10"/>
      <c r="B550" s="94"/>
      <c r="C550" s="10"/>
      <c r="D550" s="42"/>
      <c r="E550" s="19"/>
      <c r="F550" s="42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2.75" customHeight="1">
      <c r="A551" s="10"/>
      <c r="B551" s="94"/>
      <c r="C551" s="10"/>
      <c r="D551" s="42"/>
      <c r="E551" s="19"/>
      <c r="F551" s="42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2.75" customHeight="1">
      <c r="A552" s="10"/>
      <c r="B552" s="94"/>
      <c r="C552" s="10"/>
      <c r="D552" s="42"/>
      <c r="E552" s="19"/>
      <c r="F552" s="42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2.75" customHeight="1">
      <c r="A553" s="10"/>
      <c r="B553" s="94"/>
      <c r="C553" s="10"/>
      <c r="D553" s="42"/>
      <c r="E553" s="19"/>
      <c r="F553" s="42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2.75" customHeight="1">
      <c r="A554" s="10"/>
      <c r="B554" s="94"/>
      <c r="C554" s="10"/>
      <c r="D554" s="42"/>
      <c r="E554" s="19"/>
      <c r="F554" s="42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2.75" customHeight="1">
      <c r="A555" s="10"/>
      <c r="B555" s="94"/>
      <c r="C555" s="10"/>
      <c r="D555" s="42"/>
      <c r="E555" s="19"/>
      <c r="F555" s="42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2.75" customHeight="1">
      <c r="A556" s="10"/>
      <c r="B556" s="94"/>
      <c r="C556" s="10"/>
      <c r="D556" s="42"/>
      <c r="E556" s="19"/>
      <c r="F556" s="42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2.75" customHeight="1">
      <c r="A557" s="10"/>
      <c r="B557" s="94"/>
      <c r="C557" s="10"/>
      <c r="D557" s="42"/>
      <c r="E557" s="19"/>
      <c r="F557" s="42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2.75" customHeight="1">
      <c r="A558" s="10"/>
      <c r="B558" s="94"/>
      <c r="C558" s="10"/>
      <c r="D558" s="42"/>
      <c r="E558" s="19"/>
      <c r="F558" s="42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2.75" customHeight="1">
      <c r="A559" s="10"/>
      <c r="B559" s="94"/>
      <c r="C559" s="10"/>
      <c r="D559" s="42"/>
      <c r="E559" s="19"/>
      <c r="F559" s="42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2.75" customHeight="1">
      <c r="A560" s="10"/>
      <c r="B560" s="94"/>
      <c r="C560" s="10"/>
      <c r="D560" s="42"/>
      <c r="E560" s="19"/>
      <c r="F560" s="42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2.75" customHeight="1">
      <c r="A561" s="10"/>
      <c r="B561" s="94"/>
      <c r="C561" s="10"/>
      <c r="D561" s="42"/>
      <c r="E561" s="19"/>
      <c r="F561" s="42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2.75" customHeight="1">
      <c r="A562" s="10"/>
      <c r="B562" s="94"/>
      <c r="C562" s="10"/>
      <c r="D562" s="42"/>
      <c r="E562" s="19"/>
      <c r="F562" s="42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2.75" customHeight="1">
      <c r="A563" s="10"/>
      <c r="B563" s="94"/>
      <c r="C563" s="10"/>
      <c r="D563" s="42"/>
      <c r="E563" s="19"/>
      <c r="F563" s="42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2.75" customHeight="1">
      <c r="A564" s="10"/>
      <c r="B564" s="94"/>
      <c r="C564" s="10"/>
      <c r="D564" s="42"/>
      <c r="E564" s="19"/>
      <c r="F564" s="42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2.75" customHeight="1">
      <c r="A565" s="10"/>
      <c r="B565" s="94"/>
      <c r="C565" s="10"/>
      <c r="D565" s="42"/>
      <c r="E565" s="19"/>
      <c r="F565" s="42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2.75" customHeight="1">
      <c r="A566" s="10"/>
      <c r="B566" s="94"/>
      <c r="C566" s="10"/>
      <c r="D566" s="42"/>
      <c r="E566" s="19"/>
      <c r="F566" s="42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2.75" customHeight="1">
      <c r="A567" s="10"/>
      <c r="B567" s="94"/>
      <c r="C567" s="10"/>
      <c r="D567" s="42"/>
      <c r="E567" s="19"/>
      <c r="F567" s="42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2.75" customHeight="1">
      <c r="A568" s="10"/>
      <c r="B568" s="94"/>
      <c r="C568" s="10"/>
      <c r="D568" s="42"/>
      <c r="E568" s="19"/>
      <c r="F568" s="42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2.75" customHeight="1">
      <c r="A569" s="10"/>
      <c r="B569" s="94"/>
      <c r="C569" s="10"/>
      <c r="D569" s="42"/>
      <c r="E569" s="19"/>
      <c r="F569" s="42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2.75" customHeight="1">
      <c r="A570" s="10"/>
      <c r="B570" s="94"/>
      <c r="C570" s="10"/>
      <c r="D570" s="42"/>
      <c r="E570" s="19"/>
      <c r="F570" s="42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2.75" customHeight="1">
      <c r="A571" s="10"/>
      <c r="B571" s="94"/>
      <c r="C571" s="10"/>
      <c r="D571" s="42"/>
      <c r="E571" s="19"/>
      <c r="F571" s="42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2.75" customHeight="1">
      <c r="A572" s="10"/>
      <c r="B572" s="94"/>
      <c r="C572" s="10"/>
      <c r="D572" s="42"/>
      <c r="E572" s="19"/>
      <c r="F572" s="42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2.75" customHeight="1">
      <c r="A573" s="10"/>
      <c r="B573" s="94"/>
      <c r="C573" s="10"/>
      <c r="D573" s="42"/>
      <c r="E573" s="19"/>
      <c r="F573" s="42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2.75" customHeight="1">
      <c r="A574" s="10"/>
      <c r="B574" s="94"/>
      <c r="C574" s="10"/>
      <c r="D574" s="42"/>
      <c r="E574" s="19"/>
      <c r="F574" s="42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2.75" customHeight="1">
      <c r="A575" s="10"/>
      <c r="B575" s="94"/>
      <c r="C575" s="10"/>
      <c r="D575" s="42"/>
      <c r="E575" s="19"/>
      <c r="F575" s="42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2.75" customHeight="1">
      <c r="A576" s="10"/>
      <c r="B576" s="94"/>
      <c r="C576" s="10"/>
      <c r="D576" s="42"/>
      <c r="E576" s="19"/>
      <c r="F576" s="42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2.75" customHeight="1">
      <c r="A577" s="10"/>
      <c r="B577" s="94"/>
      <c r="C577" s="10"/>
      <c r="D577" s="42"/>
      <c r="E577" s="19"/>
      <c r="F577" s="42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2.75" customHeight="1">
      <c r="A578" s="10"/>
      <c r="B578" s="94"/>
      <c r="C578" s="10"/>
      <c r="D578" s="42"/>
      <c r="E578" s="19"/>
      <c r="F578" s="42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2.75" customHeight="1">
      <c r="A579" s="10"/>
      <c r="B579" s="94"/>
      <c r="C579" s="10"/>
      <c r="D579" s="42"/>
      <c r="E579" s="19"/>
      <c r="F579" s="42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2.75" customHeight="1">
      <c r="A580" s="10"/>
      <c r="B580" s="94"/>
      <c r="C580" s="10"/>
      <c r="D580" s="42"/>
      <c r="E580" s="19"/>
      <c r="F580" s="42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2.75" customHeight="1">
      <c r="A581" s="10"/>
      <c r="B581" s="94"/>
      <c r="C581" s="10"/>
      <c r="D581" s="42"/>
      <c r="E581" s="19"/>
      <c r="F581" s="42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2.75" customHeight="1">
      <c r="A582" s="10"/>
      <c r="B582" s="94"/>
      <c r="C582" s="10"/>
      <c r="D582" s="42"/>
      <c r="E582" s="19"/>
      <c r="F582" s="42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2.75" customHeight="1">
      <c r="A583" s="10"/>
      <c r="B583" s="94"/>
      <c r="C583" s="10"/>
      <c r="D583" s="42"/>
      <c r="E583" s="19"/>
      <c r="F583" s="42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2.75" customHeight="1">
      <c r="A584" s="10"/>
      <c r="B584" s="94"/>
      <c r="C584" s="10"/>
      <c r="D584" s="42"/>
      <c r="E584" s="19"/>
      <c r="F584" s="42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2.75" customHeight="1">
      <c r="A585" s="10"/>
      <c r="B585" s="94"/>
      <c r="C585" s="10"/>
      <c r="D585" s="42"/>
      <c r="E585" s="19"/>
      <c r="F585" s="42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2.75" customHeight="1">
      <c r="A586" s="10"/>
      <c r="B586" s="94"/>
      <c r="C586" s="10"/>
      <c r="D586" s="42"/>
      <c r="E586" s="19"/>
      <c r="F586" s="42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2.75" customHeight="1">
      <c r="A587" s="10"/>
      <c r="B587" s="94"/>
      <c r="C587" s="10"/>
      <c r="D587" s="42"/>
      <c r="E587" s="19"/>
      <c r="F587" s="42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2.75" customHeight="1">
      <c r="A588" s="10"/>
      <c r="B588" s="94"/>
      <c r="C588" s="10"/>
      <c r="D588" s="42"/>
      <c r="E588" s="19"/>
      <c r="F588" s="42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2.75" customHeight="1">
      <c r="A589" s="10"/>
      <c r="B589" s="94"/>
      <c r="C589" s="10"/>
      <c r="D589" s="42"/>
      <c r="E589" s="19"/>
      <c r="F589" s="42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2.75" customHeight="1">
      <c r="A590" s="10"/>
      <c r="B590" s="94"/>
      <c r="C590" s="10"/>
      <c r="D590" s="42"/>
      <c r="E590" s="19"/>
      <c r="F590" s="42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2.75" customHeight="1">
      <c r="A591" s="10"/>
      <c r="B591" s="94"/>
      <c r="C591" s="10"/>
      <c r="D591" s="42"/>
      <c r="E591" s="19"/>
      <c r="F591" s="42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2.75" customHeight="1">
      <c r="A592" s="10"/>
      <c r="B592" s="94"/>
      <c r="C592" s="10"/>
      <c r="D592" s="42"/>
      <c r="E592" s="19"/>
      <c r="F592" s="42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2.75" customHeight="1">
      <c r="A593" s="10"/>
      <c r="B593" s="94"/>
      <c r="C593" s="10"/>
      <c r="D593" s="42"/>
      <c r="E593" s="19"/>
      <c r="F593" s="42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2.75" customHeight="1">
      <c r="A594" s="10"/>
      <c r="B594" s="94"/>
      <c r="C594" s="10"/>
      <c r="D594" s="42"/>
      <c r="E594" s="19"/>
      <c r="F594" s="42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2.75" customHeight="1">
      <c r="A595" s="10"/>
      <c r="B595" s="94"/>
      <c r="C595" s="10"/>
      <c r="D595" s="42"/>
      <c r="E595" s="19"/>
      <c r="F595" s="42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2.75" customHeight="1">
      <c r="A596" s="10"/>
      <c r="B596" s="94"/>
      <c r="C596" s="10"/>
      <c r="D596" s="42"/>
      <c r="E596" s="19"/>
      <c r="F596" s="42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2.75" customHeight="1">
      <c r="A597" s="10"/>
      <c r="B597" s="94"/>
      <c r="C597" s="10"/>
      <c r="D597" s="42"/>
      <c r="E597" s="19"/>
      <c r="F597" s="42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2.75" customHeight="1">
      <c r="A598" s="10"/>
      <c r="B598" s="94"/>
      <c r="C598" s="10"/>
      <c r="D598" s="42"/>
      <c r="E598" s="19"/>
      <c r="F598" s="42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2.75" customHeight="1">
      <c r="A599" s="10"/>
      <c r="B599" s="94"/>
      <c r="C599" s="10"/>
      <c r="D599" s="42"/>
      <c r="E599" s="19"/>
      <c r="F599" s="42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2.75" customHeight="1">
      <c r="A600" s="10"/>
      <c r="B600" s="94"/>
      <c r="C600" s="10"/>
      <c r="D600" s="42"/>
      <c r="E600" s="19"/>
      <c r="F600" s="42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2.75" customHeight="1">
      <c r="A601" s="10"/>
      <c r="B601" s="94"/>
      <c r="C601" s="10"/>
      <c r="D601" s="42"/>
      <c r="E601" s="19"/>
      <c r="F601" s="42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2.75" customHeight="1">
      <c r="A602" s="10"/>
      <c r="B602" s="94"/>
      <c r="C602" s="10"/>
      <c r="D602" s="42"/>
      <c r="E602" s="19"/>
      <c r="F602" s="42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2.75" customHeight="1">
      <c r="A603" s="10"/>
      <c r="B603" s="94"/>
      <c r="C603" s="10"/>
      <c r="D603" s="42"/>
      <c r="E603" s="19"/>
      <c r="F603" s="42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2.75" customHeight="1">
      <c r="A604" s="10"/>
      <c r="B604" s="94"/>
      <c r="C604" s="10"/>
      <c r="D604" s="42"/>
      <c r="E604" s="19"/>
      <c r="F604" s="42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2.75" customHeight="1">
      <c r="A605" s="10"/>
      <c r="B605" s="94"/>
      <c r="C605" s="10"/>
      <c r="D605" s="42"/>
      <c r="E605" s="19"/>
      <c r="F605" s="42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2.75" customHeight="1">
      <c r="A606" s="10"/>
      <c r="B606" s="94"/>
      <c r="C606" s="10"/>
      <c r="D606" s="42"/>
      <c r="E606" s="19"/>
      <c r="F606" s="42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2.75" customHeight="1">
      <c r="A607" s="10"/>
      <c r="B607" s="94"/>
      <c r="C607" s="10"/>
      <c r="D607" s="42"/>
      <c r="E607" s="19"/>
      <c r="F607" s="42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2.75" customHeight="1">
      <c r="A608" s="10"/>
      <c r="B608" s="94"/>
      <c r="C608" s="10"/>
      <c r="D608" s="42"/>
      <c r="E608" s="19"/>
      <c r="F608" s="42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2.75" customHeight="1">
      <c r="A609" s="10"/>
      <c r="B609" s="94"/>
      <c r="C609" s="10"/>
      <c r="D609" s="42"/>
      <c r="E609" s="19"/>
      <c r="F609" s="42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2.75" customHeight="1">
      <c r="A610" s="10"/>
      <c r="B610" s="94"/>
      <c r="C610" s="10"/>
      <c r="D610" s="42"/>
      <c r="E610" s="19"/>
      <c r="F610" s="42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2.75" customHeight="1">
      <c r="A611" s="10"/>
      <c r="B611" s="94"/>
      <c r="C611" s="10"/>
      <c r="D611" s="42"/>
      <c r="E611" s="19"/>
      <c r="F611" s="42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2.75" customHeight="1">
      <c r="A612" s="10"/>
      <c r="B612" s="94"/>
      <c r="C612" s="10"/>
      <c r="D612" s="42"/>
      <c r="E612" s="19"/>
      <c r="F612" s="42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2.75" customHeight="1">
      <c r="A613" s="10"/>
      <c r="B613" s="94"/>
      <c r="C613" s="10"/>
      <c r="D613" s="42"/>
      <c r="E613" s="19"/>
      <c r="F613" s="42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2.75" customHeight="1">
      <c r="A614" s="10"/>
      <c r="B614" s="94"/>
      <c r="C614" s="10"/>
      <c r="D614" s="42"/>
      <c r="E614" s="19"/>
      <c r="F614" s="42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2.75" customHeight="1">
      <c r="A615" s="10"/>
      <c r="B615" s="94"/>
      <c r="C615" s="10"/>
      <c r="D615" s="42"/>
      <c r="E615" s="19"/>
      <c r="F615" s="42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2.75" customHeight="1">
      <c r="A616" s="10"/>
      <c r="B616" s="94"/>
      <c r="C616" s="10"/>
      <c r="D616" s="42"/>
      <c r="E616" s="19"/>
      <c r="F616" s="42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2.75" customHeight="1">
      <c r="A617" s="10"/>
      <c r="B617" s="94"/>
      <c r="C617" s="10"/>
      <c r="D617" s="42"/>
      <c r="E617" s="19"/>
      <c r="F617" s="42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2.75" customHeight="1">
      <c r="A618" s="10"/>
      <c r="B618" s="94"/>
      <c r="C618" s="10"/>
      <c r="D618" s="42"/>
      <c r="E618" s="19"/>
      <c r="F618" s="42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2.75" customHeight="1">
      <c r="A619" s="10"/>
      <c r="B619" s="94"/>
      <c r="C619" s="10"/>
      <c r="D619" s="42"/>
      <c r="E619" s="19"/>
      <c r="F619" s="42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2.75" customHeight="1">
      <c r="A620" s="10"/>
      <c r="B620" s="94"/>
      <c r="C620" s="10"/>
      <c r="D620" s="42"/>
      <c r="E620" s="19"/>
      <c r="F620" s="42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2.75" customHeight="1">
      <c r="A621" s="10"/>
      <c r="B621" s="94"/>
      <c r="C621" s="10"/>
      <c r="D621" s="42"/>
      <c r="E621" s="19"/>
      <c r="F621" s="42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2.75" customHeight="1">
      <c r="A622" s="10"/>
      <c r="B622" s="94"/>
      <c r="C622" s="10"/>
      <c r="D622" s="42"/>
      <c r="E622" s="19"/>
      <c r="F622" s="42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2.75" customHeight="1">
      <c r="A623" s="10"/>
      <c r="B623" s="94"/>
      <c r="C623" s="10"/>
      <c r="D623" s="42"/>
      <c r="E623" s="19"/>
      <c r="F623" s="42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2.75" customHeight="1">
      <c r="A624" s="10"/>
      <c r="B624" s="94"/>
      <c r="C624" s="10"/>
      <c r="D624" s="42"/>
      <c r="E624" s="19"/>
      <c r="F624" s="42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2.75" customHeight="1">
      <c r="A625" s="10"/>
      <c r="B625" s="94"/>
      <c r="C625" s="10"/>
      <c r="D625" s="42"/>
      <c r="E625" s="19"/>
      <c r="F625" s="42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2.75" customHeight="1">
      <c r="A626" s="10"/>
      <c r="B626" s="94"/>
      <c r="C626" s="10"/>
      <c r="D626" s="42"/>
      <c r="E626" s="19"/>
      <c r="F626" s="42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2.75" customHeight="1">
      <c r="A627" s="10"/>
      <c r="B627" s="94"/>
      <c r="C627" s="10"/>
      <c r="D627" s="42"/>
      <c r="E627" s="19"/>
      <c r="F627" s="42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2.75" customHeight="1">
      <c r="A628" s="10"/>
      <c r="B628" s="94"/>
      <c r="C628" s="10"/>
      <c r="D628" s="42"/>
      <c r="E628" s="19"/>
      <c r="F628" s="42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2.75" customHeight="1">
      <c r="A629" s="10"/>
      <c r="B629" s="94"/>
      <c r="C629" s="10"/>
      <c r="D629" s="42"/>
      <c r="E629" s="19"/>
      <c r="F629" s="42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2.75" customHeight="1">
      <c r="A630" s="10"/>
      <c r="B630" s="94"/>
      <c r="C630" s="10"/>
      <c r="D630" s="42"/>
      <c r="E630" s="19"/>
      <c r="F630" s="42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2.75" customHeight="1">
      <c r="A631" s="10"/>
      <c r="B631" s="94"/>
      <c r="C631" s="10"/>
      <c r="D631" s="42"/>
      <c r="E631" s="19"/>
      <c r="F631" s="42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2.75" customHeight="1">
      <c r="A632" s="10"/>
      <c r="B632" s="94"/>
      <c r="C632" s="10"/>
      <c r="D632" s="42"/>
      <c r="E632" s="19"/>
      <c r="F632" s="42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2.75" customHeight="1">
      <c r="A633" s="10"/>
      <c r="B633" s="94"/>
      <c r="C633" s="10"/>
      <c r="D633" s="42"/>
      <c r="E633" s="19"/>
      <c r="F633" s="42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2.75" customHeight="1">
      <c r="A634" s="10"/>
      <c r="B634" s="94"/>
      <c r="C634" s="10"/>
      <c r="D634" s="42"/>
      <c r="E634" s="19"/>
      <c r="F634" s="42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2.75" customHeight="1">
      <c r="A635" s="10"/>
      <c r="B635" s="94"/>
      <c r="C635" s="10"/>
      <c r="D635" s="42"/>
      <c r="E635" s="19"/>
      <c r="F635" s="42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2.75" customHeight="1">
      <c r="A636" s="10"/>
      <c r="B636" s="94"/>
      <c r="C636" s="10"/>
      <c r="D636" s="42"/>
      <c r="E636" s="19"/>
      <c r="F636" s="42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2.75" customHeight="1">
      <c r="A637" s="10"/>
      <c r="B637" s="94"/>
      <c r="C637" s="10"/>
      <c r="D637" s="42"/>
      <c r="E637" s="19"/>
      <c r="F637" s="42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2.75" customHeight="1">
      <c r="A638" s="10"/>
      <c r="B638" s="94"/>
      <c r="C638" s="10"/>
      <c r="D638" s="42"/>
      <c r="E638" s="19"/>
      <c r="F638" s="42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2.75" customHeight="1">
      <c r="A639" s="10"/>
      <c r="B639" s="94"/>
      <c r="C639" s="10"/>
      <c r="D639" s="42"/>
      <c r="E639" s="19"/>
      <c r="F639" s="42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2.75" customHeight="1">
      <c r="A640" s="10"/>
      <c r="B640" s="94"/>
      <c r="C640" s="10"/>
      <c r="D640" s="42"/>
      <c r="E640" s="19"/>
      <c r="F640" s="42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2.75" customHeight="1">
      <c r="A641" s="10"/>
      <c r="B641" s="94"/>
      <c r="C641" s="10"/>
      <c r="D641" s="42"/>
      <c r="E641" s="19"/>
      <c r="F641" s="42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2.75" customHeight="1">
      <c r="A642" s="10"/>
      <c r="B642" s="94"/>
      <c r="C642" s="10"/>
      <c r="D642" s="42"/>
      <c r="E642" s="19"/>
      <c r="F642" s="42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2.75" customHeight="1">
      <c r="A643" s="10"/>
      <c r="B643" s="94"/>
      <c r="C643" s="10"/>
      <c r="D643" s="42"/>
      <c r="E643" s="19"/>
      <c r="F643" s="42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2.75" customHeight="1">
      <c r="A644" s="10"/>
      <c r="B644" s="94"/>
      <c r="C644" s="10"/>
      <c r="D644" s="42"/>
      <c r="E644" s="19"/>
      <c r="F644" s="42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2.75" customHeight="1">
      <c r="A645" s="10"/>
      <c r="B645" s="94"/>
      <c r="C645" s="10"/>
      <c r="D645" s="42"/>
      <c r="E645" s="19"/>
      <c r="F645" s="42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2.75" customHeight="1">
      <c r="A646" s="10"/>
      <c r="B646" s="94"/>
      <c r="C646" s="10"/>
      <c r="D646" s="42"/>
      <c r="E646" s="19"/>
      <c r="F646" s="42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2.75" customHeight="1">
      <c r="A647" s="10"/>
      <c r="B647" s="94"/>
      <c r="C647" s="10"/>
      <c r="D647" s="42"/>
      <c r="E647" s="19"/>
      <c r="F647" s="42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2.75" customHeight="1">
      <c r="A648" s="10"/>
      <c r="B648" s="94"/>
      <c r="C648" s="10"/>
      <c r="D648" s="42"/>
      <c r="E648" s="19"/>
      <c r="F648" s="42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2.75" customHeight="1">
      <c r="A649" s="10"/>
      <c r="B649" s="94"/>
      <c r="C649" s="10"/>
      <c r="D649" s="42"/>
      <c r="E649" s="19"/>
      <c r="F649" s="42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2.75" customHeight="1">
      <c r="A650" s="10"/>
      <c r="B650" s="94"/>
      <c r="C650" s="10"/>
      <c r="D650" s="42"/>
      <c r="E650" s="19"/>
      <c r="F650" s="42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2.75" customHeight="1">
      <c r="A651" s="10"/>
      <c r="B651" s="94"/>
      <c r="C651" s="10"/>
      <c r="D651" s="42"/>
      <c r="E651" s="19"/>
      <c r="F651" s="42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2.75" customHeight="1">
      <c r="A652" s="10"/>
      <c r="B652" s="94"/>
      <c r="C652" s="10"/>
      <c r="D652" s="42"/>
      <c r="E652" s="19"/>
      <c r="F652" s="42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2.75" customHeight="1">
      <c r="A653" s="10"/>
      <c r="B653" s="94"/>
      <c r="C653" s="10"/>
      <c r="D653" s="42"/>
      <c r="E653" s="19"/>
      <c r="F653" s="42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2.75" customHeight="1">
      <c r="A654" s="10"/>
      <c r="B654" s="94"/>
      <c r="C654" s="10"/>
      <c r="D654" s="42"/>
      <c r="E654" s="19"/>
      <c r="F654" s="42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2.75" customHeight="1">
      <c r="A655" s="10"/>
      <c r="B655" s="94"/>
      <c r="C655" s="10"/>
      <c r="D655" s="42"/>
      <c r="E655" s="19"/>
      <c r="F655" s="42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2.75" customHeight="1">
      <c r="A656" s="10"/>
      <c r="B656" s="94"/>
      <c r="C656" s="10"/>
      <c r="D656" s="42"/>
      <c r="E656" s="19"/>
      <c r="F656" s="42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2.75" customHeight="1">
      <c r="A657" s="10"/>
      <c r="B657" s="94"/>
      <c r="C657" s="10"/>
      <c r="D657" s="42"/>
      <c r="E657" s="19"/>
      <c r="F657" s="42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2.75" customHeight="1">
      <c r="A658" s="10"/>
      <c r="B658" s="94"/>
      <c r="C658" s="10"/>
      <c r="D658" s="42"/>
      <c r="E658" s="19"/>
      <c r="F658" s="42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2.75" customHeight="1">
      <c r="A659" s="10"/>
      <c r="B659" s="94"/>
      <c r="C659" s="10"/>
      <c r="D659" s="42"/>
      <c r="E659" s="19"/>
      <c r="F659" s="42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2.75" customHeight="1">
      <c r="A660" s="10"/>
      <c r="B660" s="94"/>
      <c r="C660" s="10"/>
      <c r="D660" s="42"/>
      <c r="E660" s="19"/>
      <c r="F660" s="42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2.75" customHeight="1">
      <c r="A661" s="10"/>
      <c r="B661" s="94"/>
      <c r="C661" s="10"/>
      <c r="D661" s="42"/>
      <c r="E661" s="19"/>
      <c r="F661" s="42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2.75" customHeight="1">
      <c r="A662" s="10"/>
      <c r="B662" s="94"/>
      <c r="C662" s="10"/>
      <c r="D662" s="42"/>
      <c r="E662" s="19"/>
      <c r="F662" s="42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2.75" customHeight="1">
      <c r="A663" s="10"/>
      <c r="B663" s="94"/>
      <c r="C663" s="10"/>
      <c r="D663" s="42"/>
      <c r="E663" s="19"/>
      <c r="F663" s="42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2.75" customHeight="1">
      <c r="A664" s="10"/>
      <c r="B664" s="94"/>
      <c r="C664" s="10"/>
      <c r="D664" s="42"/>
      <c r="E664" s="19"/>
      <c r="F664" s="42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2.75" customHeight="1">
      <c r="A665" s="10"/>
      <c r="B665" s="94"/>
      <c r="C665" s="10"/>
      <c r="D665" s="42"/>
      <c r="E665" s="19"/>
      <c r="F665" s="42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2.75" customHeight="1">
      <c r="A666" s="10"/>
      <c r="B666" s="94"/>
      <c r="C666" s="10"/>
      <c r="D666" s="42"/>
      <c r="E666" s="19"/>
      <c r="F666" s="42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2.75" customHeight="1">
      <c r="A667" s="10"/>
      <c r="B667" s="94"/>
      <c r="C667" s="10"/>
      <c r="D667" s="42"/>
      <c r="E667" s="19"/>
      <c r="F667" s="42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2.75" customHeight="1">
      <c r="A668" s="10"/>
      <c r="B668" s="94"/>
      <c r="C668" s="10"/>
      <c r="D668" s="42"/>
      <c r="E668" s="19"/>
      <c r="F668" s="42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2.75" customHeight="1">
      <c r="A669" s="10"/>
      <c r="B669" s="94"/>
      <c r="C669" s="10"/>
      <c r="D669" s="42"/>
      <c r="E669" s="19"/>
      <c r="F669" s="42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2.75" customHeight="1">
      <c r="A670" s="10"/>
      <c r="B670" s="94"/>
      <c r="C670" s="10"/>
      <c r="D670" s="42"/>
      <c r="E670" s="19"/>
      <c r="F670" s="42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2.75" customHeight="1">
      <c r="A671" s="10"/>
      <c r="B671" s="94"/>
      <c r="C671" s="10"/>
      <c r="D671" s="42"/>
      <c r="E671" s="19"/>
      <c r="F671" s="42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2.75" customHeight="1">
      <c r="A672" s="10"/>
      <c r="B672" s="94"/>
      <c r="C672" s="10"/>
      <c r="D672" s="42"/>
      <c r="E672" s="19"/>
      <c r="F672" s="42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2.75" customHeight="1">
      <c r="A673" s="10"/>
      <c r="B673" s="94"/>
      <c r="C673" s="10"/>
      <c r="D673" s="42"/>
      <c r="E673" s="19"/>
      <c r="F673" s="42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2.75" customHeight="1">
      <c r="A674" s="10"/>
      <c r="B674" s="94"/>
      <c r="C674" s="10"/>
      <c r="D674" s="42"/>
      <c r="E674" s="19"/>
      <c r="F674" s="42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2.75" customHeight="1">
      <c r="A675" s="10"/>
      <c r="B675" s="94"/>
      <c r="C675" s="10"/>
      <c r="D675" s="42"/>
      <c r="E675" s="19"/>
      <c r="F675" s="42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2.75" customHeight="1">
      <c r="A676" s="10"/>
      <c r="B676" s="94"/>
      <c r="C676" s="10"/>
      <c r="D676" s="42"/>
      <c r="E676" s="19"/>
      <c r="F676" s="42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2.75" customHeight="1">
      <c r="A677" s="10"/>
      <c r="B677" s="94"/>
      <c r="C677" s="10"/>
      <c r="D677" s="42"/>
      <c r="E677" s="19"/>
      <c r="F677" s="42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2.75" customHeight="1">
      <c r="A678" s="10"/>
      <c r="B678" s="94"/>
      <c r="C678" s="10"/>
      <c r="D678" s="42"/>
      <c r="E678" s="19"/>
      <c r="F678" s="42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2.75" customHeight="1">
      <c r="A679" s="10"/>
      <c r="B679" s="94"/>
      <c r="C679" s="10"/>
      <c r="D679" s="42"/>
      <c r="E679" s="19"/>
      <c r="F679" s="42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2.75" customHeight="1">
      <c r="A680" s="10"/>
      <c r="B680" s="94"/>
      <c r="C680" s="10"/>
      <c r="D680" s="42"/>
      <c r="E680" s="19"/>
      <c r="F680" s="42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2.75" customHeight="1">
      <c r="A681" s="10"/>
      <c r="B681" s="94"/>
      <c r="C681" s="10"/>
      <c r="D681" s="42"/>
      <c r="E681" s="19"/>
      <c r="F681" s="42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2.75" customHeight="1">
      <c r="A682" s="10"/>
      <c r="B682" s="94"/>
      <c r="C682" s="10"/>
      <c r="D682" s="42"/>
      <c r="E682" s="19"/>
      <c r="F682" s="42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2.75" customHeight="1">
      <c r="A683" s="10"/>
      <c r="B683" s="94"/>
      <c r="C683" s="10"/>
      <c r="D683" s="42"/>
      <c r="E683" s="19"/>
      <c r="F683" s="42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2.75" customHeight="1">
      <c r="A684" s="10"/>
      <c r="B684" s="94"/>
      <c r="C684" s="10"/>
      <c r="D684" s="42"/>
      <c r="E684" s="19"/>
      <c r="F684" s="42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2.75" customHeight="1">
      <c r="A685" s="10"/>
      <c r="B685" s="94"/>
      <c r="C685" s="10"/>
      <c r="D685" s="42"/>
      <c r="E685" s="19"/>
      <c r="F685" s="42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2.75" customHeight="1">
      <c r="A686" s="10"/>
      <c r="B686" s="94"/>
      <c r="C686" s="10"/>
      <c r="D686" s="42"/>
      <c r="E686" s="19"/>
      <c r="F686" s="42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2.75" customHeight="1">
      <c r="A687" s="10"/>
      <c r="B687" s="94"/>
      <c r="C687" s="10"/>
      <c r="D687" s="42"/>
      <c r="E687" s="19"/>
      <c r="F687" s="42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2.75" customHeight="1">
      <c r="A688" s="10"/>
      <c r="B688" s="94"/>
      <c r="C688" s="10"/>
      <c r="D688" s="42"/>
      <c r="E688" s="19"/>
      <c r="F688" s="42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2.75" customHeight="1">
      <c r="A689" s="10"/>
      <c r="B689" s="94"/>
      <c r="C689" s="10"/>
      <c r="D689" s="42"/>
      <c r="E689" s="19"/>
      <c r="F689" s="42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2.75" customHeight="1">
      <c r="A690" s="10"/>
      <c r="B690" s="94"/>
      <c r="C690" s="10"/>
      <c r="D690" s="42"/>
      <c r="E690" s="19"/>
      <c r="F690" s="42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2.75" customHeight="1">
      <c r="A691" s="10"/>
      <c r="B691" s="94"/>
      <c r="C691" s="10"/>
      <c r="D691" s="42"/>
      <c r="E691" s="19"/>
      <c r="F691" s="42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2.75" customHeight="1">
      <c r="A692" s="10"/>
      <c r="B692" s="94"/>
      <c r="C692" s="10"/>
      <c r="D692" s="42"/>
      <c r="E692" s="19"/>
      <c r="F692" s="42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2.75" customHeight="1">
      <c r="A693" s="10"/>
      <c r="B693" s="94"/>
      <c r="C693" s="10"/>
      <c r="D693" s="42"/>
      <c r="E693" s="19"/>
      <c r="F693" s="42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2.75" customHeight="1">
      <c r="A694" s="10"/>
      <c r="B694" s="94"/>
      <c r="C694" s="10"/>
      <c r="D694" s="42"/>
      <c r="E694" s="19"/>
      <c r="F694" s="42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2.75" customHeight="1">
      <c r="A695" s="10"/>
      <c r="B695" s="94"/>
      <c r="C695" s="10"/>
      <c r="D695" s="42"/>
      <c r="E695" s="19"/>
      <c r="F695" s="42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2.75" customHeight="1">
      <c r="A696" s="10"/>
      <c r="B696" s="94"/>
      <c r="C696" s="10"/>
      <c r="D696" s="42"/>
      <c r="E696" s="19"/>
      <c r="F696" s="42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2.75" customHeight="1">
      <c r="A697" s="10"/>
      <c r="B697" s="94"/>
      <c r="C697" s="10"/>
      <c r="D697" s="42"/>
      <c r="E697" s="19"/>
      <c r="F697" s="42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2.75" customHeight="1">
      <c r="A698" s="10"/>
      <c r="B698" s="94"/>
      <c r="C698" s="10"/>
      <c r="D698" s="42"/>
      <c r="E698" s="19"/>
      <c r="F698" s="42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2.75" customHeight="1">
      <c r="A699" s="10"/>
      <c r="B699" s="94"/>
      <c r="C699" s="10"/>
      <c r="D699" s="42"/>
      <c r="E699" s="19"/>
      <c r="F699" s="42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2.75" customHeight="1">
      <c r="A700" s="10"/>
      <c r="B700" s="94"/>
      <c r="C700" s="10"/>
      <c r="D700" s="42"/>
      <c r="E700" s="19"/>
      <c r="F700" s="42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2.75" customHeight="1">
      <c r="A701" s="10"/>
      <c r="B701" s="94"/>
      <c r="C701" s="10"/>
      <c r="D701" s="42"/>
      <c r="E701" s="19"/>
      <c r="F701" s="42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2.75" customHeight="1">
      <c r="A702" s="10"/>
      <c r="B702" s="94"/>
      <c r="C702" s="10"/>
      <c r="D702" s="42"/>
      <c r="E702" s="19"/>
      <c r="F702" s="42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2.75" customHeight="1">
      <c r="A703" s="10"/>
      <c r="B703" s="94"/>
      <c r="C703" s="10"/>
      <c r="D703" s="42"/>
      <c r="E703" s="19"/>
      <c r="F703" s="42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2.75" customHeight="1">
      <c r="A704" s="10"/>
      <c r="B704" s="94"/>
      <c r="C704" s="10"/>
      <c r="D704" s="42"/>
      <c r="E704" s="19"/>
      <c r="F704" s="42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2.75" customHeight="1">
      <c r="A705" s="10"/>
      <c r="B705" s="94"/>
      <c r="C705" s="10"/>
      <c r="D705" s="42"/>
      <c r="E705" s="19"/>
      <c r="F705" s="42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2.75" customHeight="1">
      <c r="A706" s="10"/>
      <c r="B706" s="94"/>
      <c r="C706" s="10"/>
      <c r="D706" s="42"/>
      <c r="E706" s="19"/>
      <c r="F706" s="42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2.75" customHeight="1">
      <c r="A707" s="10"/>
      <c r="B707" s="94"/>
      <c r="C707" s="10"/>
      <c r="D707" s="42"/>
      <c r="E707" s="19"/>
      <c r="F707" s="42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2.75" customHeight="1">
      <c r="A708" s="10"/>
      <c r="B708" s="94"/>
      <c r="C708" s="10"/>
      <c r="D708" s="42"/>
      <c r="E708" s="19"/>
      <c r="F708" s="42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2.75" customHeight="1">
      <c r="A709" s="10"/>
      <c r="B709" s="94"/>
      <c r="C709" s="10"/>
      <c r="D709" s="42"/>
      <c r="E709" s="19"/>
      <c r="F709" s="42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2.75" customHeight="1">
      <c r="A710" s="10"/>
      <c r="B710" s="94"/>
      <c r="C710" s="10"/>
      <c r="D710" s="42"/>
      <c r="E710" s="19"/>
      <c r="F710" s="42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2.75" customHeight="1">
      <c r="A711" s="10"/>
      <c r="B711" s="94"/>
      <c r="C711" s="10"/>
      <c r="D711" s="42"/>
      <c r="E711" s="19"/>
      <c r="F711" s="42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2.75" customHeight="1">
      <c r="A712" s="10"/>
      <c r="B712" s="94"/>
      <c r="C712" s="10"/>
      <c r="D712" s="42"/>
      <c r="E712" s="19"/>
      <c r="F712" s="42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2.75" customHeight="1">
      <c r="A713" s="10"/>
      <c r="B713" s="94"/>
      <c r="C713" s="10"/>
      <c r="D713" s="42"/>
      <c r="E713" s="19"/>
      <c r="F713" s="42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2.75" customHeight="1">
      <c r="A714" s="10"/>
      <c r="B714" s="94"/>
      <c r="C714" s="10"/>
      <c r="D714" s="42"/>
      <c r="E714" s="19"/>
      <c r="F714" s="42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2.75" customHeight="1">
      <c r="A715" s="10"/>
      <c r="B715" s="94"/>
      <c r="C715" s="10"/>
      <c r="D715" s="42"/>
      <c r="E715" s="19"/>
      <c r="F715" s="42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2.75" customHeight="1">
      <c r="A716" s="10"/>
      <c r="B716" s="94"/>
      <c r="C716" s="10"/>
      <c r="D716" s="42"/>
      <c r="E716" s="19"/>
      <c r="F716" s="42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2.75" customHeight="1">
      <c r="A717" s="10"/>
      <c r="B717" s="94"/>
      <c r="C717" s="10"/>
      <c r="D717" s="42"/>
      <c r="E717" s="19"/>
      <c r="F717" s="42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2.75" customHeight="1">
      <c r="A718" s="10"/>
      <c r="B718" s="94"/>
      <c r="C718" s="10"/>
      <c r="D718" s="42"/>
      <c r="E718" s="19"/>
      <c r="F718" s="42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2.75" customHeight="1">
      <c r="A719" s="10"/>
      <c r="B719" s="94"/>
      <c r="C719" s="10"/>
      <c r="D719" s="42"/>
      <c r="E719" s="19"/>
      <c r="F719" s="42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2.75" customHeight="1">
      <c r="A720" s="10"/>
      <c r="B720" s="94"/>
      <c r="C720" s="10"/>
      <c r="D720" s="42"/>
      <c r="E720" s="19"/>
      <c r="F720" s="42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2.75" customHeight="1">
      <c r="A721" s="10"/>
      <c r="B721" s="94"/>
      <c r="C721" s="10"/>
      <c r="D721" s="42"/>
      <c r="E721" s="19"/>
      <c r="F721" s="42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2.75" customHeight="1">
      <c r="A722" s="10"/>
      <c r="B722" s="94"/>
      <c r="C722" s="10"/>
      <c r="D722" s="42"/>
      <c r="E722" s="19"/>
      <c r="F722" s="42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2.75" customHeight="1">
      <c r="A723" s="10"/>
      <c r="B723" s="94"/>
      <c r="C723" s="10"/>
      <c r="D723" s="42"/>
      <c r="E723" s="19"/>
      <c r="F723" s="42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2.75" customHeight="1">
      <c r="A724" s="10"/>
      <c r="B724" s="94"/>
      <c r="C724" s="10"/>
      <c r="D724" s="42"/>
      <c r="E724" s="19"/>
      <c r="F724" s="42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2.75" customHeight="1">
      <c r="A725" s="10"/>
      <c r="B725" s="94"/>
      <c r="C725" s="10"/>
      <c r="D725" s="42"/>
      <c r="E725" s="19"/>
      <c r="F725" s="42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2.75" customHeight="1">
      <c r="A726" s="10"/>
      <c r="B726" s="94"/>
      <c r="C726" s="10"/>
      <c r="D726" s="42"/>
      <c r="E726" s="19"/>
      <c r="F726" s="42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2.75" customHeight="1">
      <c r="A727" s="10"/>
      <c r="B727" s="94"/>
      <c r="C727" s="10"/>
      <c r="D727" s="42"/>
      <c r="E727" s="19"/>
      <c r="F727" s="42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2.75" customHeight="1">
      <c r="A728" s="10"/>
      <c r="B728" s="94"/>
      <c r="C728" s="10"/>
      <c r="D728" s="42"/>
      <c r="E728" s="19"/>
      <c r="F728" s="42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2.75" customHeight="1">
      <c r="A729" s="10"/>
      <c r="B729" s="94"/>
      <c r="C729" s="10"/>
      <c r="D729" s="42"/>
      <c r="E729" s="19"/>
      <c r="F729" s="42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2.75" customHeight="1">
      <c r="A730" s="10"/>
      <c r="B730" s="94"/>
      <c r="C730" s="10"/>
      <c r="D730" s="42"/>
      <c r="E730" s="19"/>
      <c r="F730" s="42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2.75" customHeight="1">
      <c r="A731" s="10"/>
      <c r="B731" s="94"/>
      <c r="C731" s="10"/>
      <c r="D731" s="42"/>
      <c r="E731" s="19"/>
      <c r="F731" s="42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2.75" customHeight="1">
      <c r="A732" s="10"/>
      <c r="B732" s="94"/>
      <c r="C732" s="10"/>
      <c r="D732" s="42"/>
      <c r="E732" s="19"/>
      <c r="F732" s="42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2.75" customHeight="1">
      <c r="A733" s="10"/>
      <c r="B733" s="94"/>
      <c r="C733" s="10"/>
      <c r="D733" s="42"/>
      <c r="E733" s="19"/>
      <c r="F733" s="42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2.75" customHeight="1">
      <c r="A734" s="10"/>
      <c r="B734" s="94"/>
      <c r="C734" s="10"/>
      <c r="D734" s="42"/>
      <c r="E734" s="19"/>
      <c r="F734" s="42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2.75" customHeight="1">
      <c r="A735" s="10"/>
      <c r="B735" s="94"/>
      <c r="C735" s="10"/>
      <c r="D735" s="42"/>
      <c r="E735" s="19"/>
      <c r="F735" s="42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2.75" customHeight="1">
      <c r="A736" s="10"/>
      <c r="B736" s="94"/>
      <c r="C736" s="10"/>
      <c r="D736" s="42"/>
      <c r="E736" s="19"/>
      <c r="F736" s="42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2.75" customHeight="1">
      <c r="A737" s="10"/>
      <c r="B737" s="94"/>
      <c r="C737" s="10"/>
      <c r="D737" s="42"/>
      <c r="E737" s="19"/>
      <c r="F737" s="42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2.75" customHeight="1">
      <c r="A738" s="10"/>
      <c r="B738" s="94"/>
      <c r="C738" s="10"/>
      <c r="D738" s="42"/>
      <c r="E738" s="19"/>
      <c r="F738" s="42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2.75" customHeight="1">
      <c r="A739" s="10"/>
      <c r="B739" s="94"/>
      <c r="C739" s="10"/>
      <c r="D739" s="42"/>
      <c r="E739" s="19"/>
      <c r="F739" s="42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2.75" customHeight="1">
      <c r="A740" s="10"/>
      <c r="B740" s="94"/>
      <c r="C740" s="10"/>
      <c r="D740" s="42"/>
      <c r="E740" s="19"/>
      <c r="F740" s="42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2.75" customHeight="1">
      <c r="A741" s="10"/>
      <c r="B741" s="94"/>
      <c r="C741" s="10"/>
      <c r="D741" s="42"/>
      <c r="E741" s="19"/>
      <c r="F741" s="42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2.75" customHeight="1">
      <c r="A742" s="10"/>
      <c r="B742" s="94"/>
      <c r="C742" s="10"/>
      <c r="D742" s="42"/>
      <c r="E742" s="19"/>
      <c r="F742" s="42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2.75" customHeight="1">
      <c r="A743" s="10"/>
      <c r="B743" s="94"/>
      <c r="C743" s="10"/>
      <c r="D743" s="42"/>
      <c r="E743" s="19"/>
      <c r="F743" s="42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2.75" customHeight="1">
      <c r="A744" s="10"/>
      <c r="B744" s="94"/>
      <c r="C744" s="10"/>
      <c r="D744" s="42"/>
      <c r="E744" s="19"/>
      <c r="F744" s="42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2.75" customHeight="1">
      <c r="A745" s="10"/>
      <c r="B745" s="94"/>
      <c r="C745" s="10"/>
      <c r="D745" s="42"/>
      <c r="E745" s="19"/>
      <c r="F745" s="42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2.75" customHeight="1">
      <c r="A746" s="10"/>
      <c r="B746" s="94"/>
      <c r="C746" s="10"/>
      <c r="D746" s="42"/>
      <c r="E746" s="19"/>
      <c r="F746" s="42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2.75" customHeight="1">
      <c r="A747" s="10"/>
      <c r="B747" s="94"/>
      <c r="C747" s="10"/>
      <c r="D747" s="42"/>
      <c r="E747" s="19"/>
      <c r="F747" s="42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2.75" customHeight="1">
      <c r="A748" s="10"/>
      <c r="B748" s="94"/>
      <c r="C748" s="10"/>
      <c r="D748" s="42"/>
      <c r="E748" s="19"/>
      <c r="F748" s="42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2.75" customHeight="1">
      <c r="A749" s="10"/>
      <c r="B749" s="94"/>
      <c r="C749" s="10"/>
      <c r="D749" s="42"/>
      <c r="E749" s="19"/>
      <c r="F749" s="42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2.75" customHeight="1">
      <c r="A750" s="10"/>
      <c r="B750" s="94"/>
      <c r="C750" s="10"/>
      <c r="D750" s="42"/>
      <c r="E750" s="19"/>
      <c r="F750" s="42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2.75" customHeight="1">
      <c r="A751" s="10"/>
      <c r="B751" s="94"/>
      <c r="C751" s="10"/>
      <c r="D751" s="42"/>
      <c r="E751" s="19"/>
      <c r="F751" s="42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2.75" customHeight="1">
      <c r="A752" s="10"/>
      <c r="B752" s="94"/>
      <c r="C752" s="10"/>
      <c r="D752" s="42"/>
      <c r="E752" s="19"/>
      <c r="F752" s="42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2.75" customHeight="1">
      <c r="A753" s="10"/>
      <c r="B753" s="94"/>
      <c r="C753" s="10"/>
      <c r="D753" s="42"/>
      <c r="E753" s="19"/>
      <c r="F753" s="42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2.75" customHeight="1">
      <c r="A754" s="10"/>
      <c r="B754" s="94"/>
      <c r="C754" s="10"/>
      <c r="D754" s="42"/>
      <c r="E754" s="19"/>
      <c r="F754" s="42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2.75" customHeight="1">
      <c r="A755" s="10"/>
      <c r="B755" s="94"/>
      <c r="C755" s="10"/>
      <c r="D755" s="42"/>
      <c r="E755" s="19"/>
      <c r="F755" s="42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2.75" customHeight="1">
      <c r="A756" s="10"/>
      <c r="B756" s="94"/>
      <c r="C756" s="10"/>
      <c r="D756" s="42"/>
      <c r="E756" s="19"/>
      <c r="F756" s="42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2.75" customHeight="1">
      <c r="A757" s="10"/>
      <c r="B757" s="94"/>
      <c r="C757" s="10"/>
      <c r="D757" s="42"/>
      <c r="E757" s="19"/>
      <c r="F757" s="42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2.75" customHeight="1">
      <c r="A758" s="10"/>
      <c r="B758" s="94"/>
      <c r="C758" s="10"/>
      <c r="D758" s="42"/>
      <c r="E758" s="19"/>
      <c r="F758" s="42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2.75" customHeight="1">
      <c r="A759" s="10"/>
      <c r="B759" s="94"/>
      <c r="C759" s="10"/>
      <c r="D759" s="42"/>
      <c r="E759" s="19"/>
      <c r="F759" s="42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2.75" customHeight="1">
      <c r="A760" s="10"/>
      <c r="B760" s="94"/>
      <c r="C760" s="10"/>
      <c r="D760" s="42"/>
      <c r="E760" s="19"/>
      <c r="F760" s="42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2.75" customHeight="1">
      <c r="A761" s="10"/>
      <c r="B761" s="94"/>
      <c r="C761" s="10"/>
      <c r="D761" s="42"/>
      <c r="E761" s="19"/>
      <c r="F761" s="42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2.75" customHeight="1">
      <c r="A762" s="10"/>
      <c r="B762" s="94"/>
      <c r="C762" s="10"/>
      <c r="D762" s="42"/>
      <c r="E762" s="19"/>
      <c r="F762" s="42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2.75" customHeight="1">
      <c r="A763" s="10"/>
      <c r="B763" s="94"/>
      <c r="C763" s="10"/>
      <c r="D763" s="42"/>
      <c r="E763" s="19"/>
      <c r="F763" s="42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2.75" customHeight="1">
      <c r="A764" s="10"/>
      <c r="B764" s="94"/>
      <c r="C764" s="10"/>
      <c r="D764" s="42"/>
      <c r="E764" s="19"/>
      <c r="F764" s="42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2.75" customHeight="1">
      <c r="A765" s="10"/>
      <c r="B765" s="94"/>
      <c r="C765" s="10"/>
      <c r="D765" s="42"/>
      <c r="E765" s="19"/>
      <c r="F765" s="42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2.75" customHeight="1">
      <c r="A766" s="10"/>
      <c r="B766" s="94"/>
      <c r="C766" s="10"/>
      <c r="D766" s="42"/>
      <c r="E766" s="19"/>
      <c r="F766" s="42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2.75" customHeight="1">
      <c r="A767" s="10"/>
      <c r="B767" s="94"/>
      <c r="C767" s="10"/>
      <c r="D767" s="42"/>
      <c r="E767" s="19"/>
      <c r="F767" s="42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2.75" customHeight="1">
      <c r="A768" s="10"/>
      <c r="B768" s="94"/>
      <c r="C768" s="10"/>
      <c r="D768" s="42"/>
      <c r="E768" s="19"/>
      <c r="F768" s="42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2.75" customHeight="1">
      <c r="A769" s="10"/>
      <c r="B769" s="94"/>
      <c r="C769" s="10"/>
      <c r="D769" s="42"/>
      <c r="E769" s="19"/>
      <c r="F769" s="42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2.75" customHeight="1">
      <c r="A770" s="10"/>
      <c r="B770" s="94"/>
      <c r="C770" s="10"/>
      <c r="D770" s="42"/>
      <c r="E770" s="19"/>
      <c r="F770" s="42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2.75" customHeight="1">
      <c r="A771" s="10"/>
      <c r="B771" s="94"/>
      <c r="C771" s="10"/>
      <c r="D771" s="42"/>
      <c r="E771" s="19"/>
      <c r="F771" s="42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2.75" customHeight="1">
      <c r="A772" s="10"/>
      <c r="B772" s="94"/>
      <c r="C772" s="10"/>
      <c r="D772" s="42"/>
      <c r="E772" s="19"/>
      <c r="F772" s="42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2.75" customHeight="1">
      <c r="A773" s="10"/>
      <c r="B773" s="94"/>
      <c r="C773" s="10"/>
      <c r="D773" s="42"/>
      <c r="E773" s="19"/>
      <c r="F773" s="42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2.75" customHeight="1">
      <c r="A774" s="10"/>
      <c r="B774" s="94"/>
      <c r="C774" s="10"/>
      <c r="D774" s="42"/>
      <c r="E774" s="19"/>
      <c r="F774" s="42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2.75" customHeight="1">
      <c r="A775" s="10"/>
      <c r="B775" s="94"/>
      <c r="C775" s="10"/>
      <c r="D775" s="42"/>
      <c r="E775" s="19"/>
      <c r="F775" s="42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2.75" customHeight="1">
      <c r="A776" s="10"/>
      <c r="B776" s="94"/>
      <c r="C776" s="10"/>
      <c r="D776" s="42"/>
      <c r="E776" s="19"/>
      <c r="F776" s="42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2.75" customHeight="1">
      <c r="A777" s="10"/>
      <c r="B777" s="94"/>
      <c r="C777" s="10"/>
      <c r="D777" s="42"/>
      <c r="E777" s="19"/>
      <c r="F777" s="42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2.75" customHeight="1">
      <c r="A778" s="10"/>
      <c r="B778" s="94"/>
      <c r="C778" s="10"/>
      <c r="D778" s="42"/>
      <c r="E778" s="19"/>
      <c r="F778" s="42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2.75" customHeight="1">
      <c r="A779" s="10"/>
      <c r="B779" s="94"/>
      <c r="C779" s="10"/>
      <c r="D779" s="42"/>
      <c r="E779" s="19"/>
      <c r="F779" s="42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2.75" customHeight="1">
      <c r="A780" s="10"/>
      <c r="B780" s="94"/>
      <c r="C780" s="10"/>
      <c r="D780" s="42"/>
      <c r="E780" s="19"/>
      <c r="F780" s="42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2.75" customHeight="1">
      <c r="A781" s="10"/>
      <c r="B781" s="94"/>
      <c r="C781" s="10"/>
      <c r="D781" s="42"/>
      <c r="E781" s="19"/>
      <c r="F781" s="42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2.75" customHeight="1">
      <c r="A782" s="10"/>
      <c r="B782" s="94"/>
      <c r="C782" s="10"/>
      <c r="D782" s="42"/>
      <c r="E782" s="19"/>
      <c r="F782" s="42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2.75" customHeight="1">
      <c r="A783" s="10"/>
      <c r="B783" s="94"/>
      <c r="C783" s="10"/>
      <c r="D783" s="42"/>
      <c r="E783" s="19"/>
      <c r="F783" s="42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2.75" customHeight="1">
      <c r="A784" s="10"/>
      <c r="B784" s="94"/>
      <c r="C784" s="10"/>
      <c r="D784" s="42"/>
      <c r="E784" s="19"/>
      <c r="F784" s="42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2.75" customHeight="1">
      <c r="A785" s="10"/>
      <c r="B785" s="94"/>
      <c r="C785" s="10"/>
      <c r="D785" s="42"/>
      <c r="E785" s="19"/>
      <c r="F785" s="42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2.75" customHeight="1">
      <c r="A786" s="10"/>
      <c r="B786" s="94"/>
      <c r="C786" s="10"/>
      <c r="D786" s="42"/>
      <c r="E786" s="19"/>
      <c r="F786" s="42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2.75" customHeight="1">
      <c r="A787" s="10"/>
      <c r="B787" s="94"/>
      <c r="C787" s="10"/>
      <c r="D787" s="42"/>
      <c r="E787" s="19"/>
      <c r="F787" s="42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2.75" customHeight="1">
      <c r="A788" s="10"/>
      <c r="B788" s="94"/>
      <c r="C788" s="10"/>
      <c r="D788" s="42"/>
      <c r="E788" s="19"/>
      <c r="F788" s="42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2.75" customHeight="1">
      <c r="A789" s="10"/>
      <c r="B789" s="94"/>
      <c r="C789" s="10"/>
      <c r="D789" s="42"/>
      <c r="E789" s="19"/>
      <c r="F789" s="42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2.75" customHeight="1">
      <c r="A790" s="10"/>
      <c r="B790" s="94"/>
      <c r="C790" s="10"/>
      <c r="D790" s="42"/>
      <c r="E790" s="19"/>
      <c r="F790" s="42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2.75" customHeight="1">
      <c r="A791" s="10"/>
      <c r="B791" s="94"/>
      <c r="C791" s="10"/>
      <c r="D791" s="42"/>
      <c r="E791" s="19"/>
      <c r="F791" s="42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2.75" customHeight="1">
      <c r="A792" s="10"/>
      <c r="B792" s="94"/>
      <c r="C792" s="10"/>
      <c r="D792" s="42"/>
      <c r="E792" s="19"/>
      <c r="F792" s="42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2.75" customHeight="1">
      <c r="A793" s="10"/>
      <c r="B793" s="94"/>
      <c r="C793" s="10"/>
      <c r="D793" s="42"/>
      <c r="E793" s="19"/>
      <c r="F793" s="42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2.75" customHeight="1">
      <c r="A794" s="10"/>
      <c r="B794" s="94"/>
      <c r="C794" s="10"/>
      <c r="D794" s="42"/>
      <c r="E794" s="19"/>
      <c r="F794" s="42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2.75" customHeight="1">
      <c r="A795" s="10"/>
      <c r="B795" s="94"/>
      <c r="C795" s="10"/>
      <c r="D795" s="42"/>
      <c r="E795" s="19"/>
      <c r="F795" s="42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2.75" customHeight="1">
      <c r="A796" s="10"/>
      <c r="B796" s="94"/>
      <c r="C796" s="10"/>
      <c r="D796" s="42"/>
      <c r="E796" s="19"/>
      <c r="F796" s="42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2.75" customHeight="1">
      <c r="A797" s="10"/>
      <c r="B797" s="94"/>
      <c r="C797" s="10"/>
      <c r="D797" s="42"/>
      <c r="E797" s="19"/>
      <c r="F797" s="42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2.75" customHeight="1">
      <c r="A798" s="10"/>
      <c r="B798" s="94"/>
      <c r="C798" s="10"/>
      <c r="D798" s="42"/>
      <c r="E798" s="19"/>
      <c r="F798" s="42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2.75" customHeight="1">
      <c r="A799" s="10"/>
      <c r="B799" s="94"/>
      <c r="C799" s="10"/>
      <c r="D799" s="42"/>
      <c r="E799" s="19"/>
      <c r="F799" s="42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2.75" customHeight="1">
      <c r="A800" s="10"/>
      <c r="B800" s="94"/>
      <c r="C800" s="10"/>
      <c r="D800" s="42"/>
      <c r="E800" s="19"/>
      <c r="F800" s="42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2.75" customHeight="1">
      <c r="A801" s="10"/>
      <c r="B801" s="94"/>
      <c r="C801" s="10"/>
      <c r="D801" s="42"/>
      <c r="E801" s="19"/>
      <c r="F801" s="42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2.75" customHeight="1">
      <c r="A802" s="10"/>
      <c r="B802" s="94"/>
      <c r="C802" s="10"/>
      <c r="D802" s="42"/>
      <c r="E802" s="19"/>
      <c r="F802" s="42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2.75" customHeight="1">
      <c r="A803" s="10"/>
      <c r="B803" s="94"/>
      <c r="C803" s="10"/>
      <c r="D803" s="42"/>
      <c r="E803" s="19"/>
      <c r="F803" s="42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2.75" customHeight="1">
      <c r="A804" s="10"/>
      <c r="B804" s="94"/>
      <c r="C804" s="10"/>
      <c r="D804" s="42"/>
      <c r="E804" s="19"/>
      <c r="F804" s="42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2.75" customHeight="1">
      <c r="A805" s="10"/>
      <c r="B805" s="94"/>
      <c r="C805" s="10"/>
      <c r="D805" s="42"/>
      <c r="E805" s="19"/>
      <c r="F805" s="42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2.75" customHeight="1">
      <c r="A806" s="10"/>
      <c r="B806" s="94"/>
      <c r="C806" s="10"/>
      <c r="D806" s="42"/>
      <c r="E806" s="19"/>
      <c r="F806" s="42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2.75" customHeight="1">
      <c r="A807" s="10"/>
      <c r="B807" s="94"/>
      <c r="C807" s="10"/>
      <c r="D807" s="42"/>
      <c r="E807" s="19"/>
      <c r="F807" s="42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2.75" customHeight="1">
      <c r="A808" s="10"/>
      <c r="B808" s="94"/>
      <c r="C808" s="10"/>
      <c r="D808" s="42"/>
      <c r="E808" s="19"/>
      <c r="F808" s="42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2.75" customHeight="1">
      <c r="A809" s="10"/>
      <c r="B809" s="94"/>
      <c r="C809" s="10"/>
      <c r="D809" s="42"/>
      <c r="E809" s="19"/>
      <c r="F809" s="42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2.75" customHeight="1">
      <c r="A810" s="10"/>
      <c r="B810" s="94"/>
      <c r="C810" s="10"/>
      <c r="D810" s="42"/>
      <c r="E810" s="19"/>
      <c r="F810" s="42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2.75" customHeight="1">
      <c r="A811" s="10"/>
      <c r="B811" s="94"/>
      <c r="C811" s="10"/>
      <c r="D811" s="42"/>
      <c r="E811" s="19"/>
      <c r="F811" s="42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2.75" customHeight="1">
      <c r="A812" s="10"/>
      <c r="B812" s="94"/>
      <c r="C812" s="10"/>
      <c r="D812" s="42"/>
      <c r="E812" s="19"/>
      <c r="F812" s="42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2.75" customHeight="1">
      <c r="A813" s="10"/>
      <c r="B813" s="94"/>
      <c r="C813" s="10"/>
      <c r="D813" s="42"/>
      <c r="E813" s="19"/>
      <c r="F813" s="42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2.75" customHeight="1">
      <c r="A814" s="10"/>
      <c r="B814" s="94"/>
      <c r="C814" s="10"/>
      <c r="D814" s="42"/>
      <c r="E814" s="19"/>
      <c r="F814" s="42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2.75" customHeight="1">
      <c r="A815" s="10"/>
      <c r="B815" s="94"/>
      <c r="C815" s="10"/>
      <c r="D815" s="42"/>
      <c r="E815" s="19"/>
      <c r="F815" s="42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2.75" customHeight="1">
      <c r="A816" s="10"/>
      <c r="B816" s="94"/>
      <c r="C816" s="10"/>
      <c r="D816" s="42"/>
      <c r="E816" s="19"/>
      <c r="F816" s="42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2.75" customHeight="1">
      <c r="A817" s="10"/>
      <c r="B817" s="94"/>
      <c r="C817" s="10"/>
      <c r="D817" s="42"/>
      <c r="E817" s="19"/>
      <c r="F817" s="42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2.75" customHeight="1">
      <c r="A818" s="10"/>
      <c r="B818" s="94"/>
      <c r="C818" s="10"/>
      <c r="D818" s="42"/>
      <c r="E818" s="19"/>
      <c r="F818" s="42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2.75" customHeight="1">
      <c r="A819" s="10"/>
      <c r="B819" s="94"/>
      <c r="C819" s="10"/>
      <c r="D819" s="42"/>
      <c r="E819" s="19"/>
      <c r="F819" s="42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2.75" customHeight="1">
      <c r="A820" s="10"/>
      <c r="B820" s="94"/>
      <c r="C820" s="10"/>
      <c r="D820" s="42"/>
      <c r="E820" s="19"/>
      <c r="F820" s="42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2.75" customHeight="1">
      <c r="A821" s="10"/>
      <c r="B821" s="94"/>
      <c r="C821" s="10"/>
      <c r="D821" s="42"/>
      <c r="E821" s="19"/>
      <c r="F821" s="42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2.75" customHeight="1">
      <c r="A822" s="10"/>
      <c r="B822" s="94"/>
      <c r="C822" s="10"/>
      <c r="D822" s="42"/>
      <c r="E822" s="19"/>
      <c r="F822" s="42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2.75" customHeight="1">
      <c r="A823" s="10"/>
      <c r="B823" s="94"/>
      <c r="C823" s="10"/>
      <c r="D823" s="42"/>
      <c r="E823" s="19"/>
      <c r="F823" s="42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2.75" customHeight="1">
      <c r="A824" s="10"/>
      <c r="B824" s="94"/>
      <c r="C824" s="10"/>
      <c r="D824" s="42"/>
      <c r="E824" s="19"/>
      <c r="F824" s="42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2.75" customHeight="1">
      <c r="A825" s="10"/>
      <c r="B825" s="94"/>
      <c r="C825" s="10"/>
      <c r="D825" s="42"/>
      <c r="E825" s="19"/>
      <c r="F825" s="42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2.75" customHeight="1">
      <c r="A826" s="10"/>
      <c r="B826" s="94"/>
      <c r="C826" s="10"/>
      <c r="D826" s="42"/>
      <c r="E826" s="19"/>
      <c r="F826" s="42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2.75" customHeight="1">
      <c r="A827" s="10"/>
      <c r="B827" s="94"/>
      <c r="C827" s="10"/>
      <c r="D827" s="42"/>
      <c r="E827" s="19"/>
      <c r="F827" s="42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2.75" customHeight="1">
      <c r="A828" s="10"/>
      <c r="B828" s="94"/>
      <c r="C828" s="10"/>
      <c r="D828" s="42"/>
      <c r="E828" s="19"/>
      <c r="F828" s="42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2.75" customHeight="1">
      <c r="A829" s="10"/>
      <c r="B829" s="94"/>
      <c r="C829" s="10"/>
      <c r="D829" s="42"/>
      <c r="E829" s="19"/>
      <c r="F829" s="42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2.75" customHeight="1">
      <c r="A830" s="10"/>
      <c r="B830" s="94"/>
      <c r="C830" s="10"/>
      <c r="D830" s="42"/>
      <c r="E830" s="19"/>
      <c r="F830" s="42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2.75" customHeight="1">
      <c r="A831" s="10"/>
      <c r="B831" s="94"/>
      <c r="C831" s="10"/>
      <c r="D831" s="42"/>
      <c r="E831" s="19"/>
      <c r="F831" s="42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2.75" customHeight="1">
      <c r="A832" s="10"/>
      <c r="B832" s="94"/>
      <c r="C832" s="10"/>
      <c r="D832" s="42"/>
      <c r="E832" s="19"/>
      <c r="F832" s="42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2.75" customHeight="1">
      <c r="A833" s="10"/>
      <c r="B833" s="94"/>
      <c r="C833" s="10"/>
      <c r="D833" s="42"/>
      <c r="E833" s="19"/>
      <c r="F833" s="42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2.75" customHeight="1">
      <c r="A834" s="10"/>
      <c r="B834" s="94"/>
      <c r="C834" s="10"/>
      <c r="D834" s="42"/>
      <c r="E834" s="19"/>
      <c r="F834" s="42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2.75" customHeight="1">
      <c r="A835" s="10"/>
      <c r="B835" s="94"/>
      <c r="C835" s="10"/>
      <c r="D835" s="42"/>
      <c r="E835" s="19"/>
      <c r="F835" s="42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2.75" customHeight="1">
      <c r="A836" s="10"/>
      <c r="B836" s="94"/>
      <c r="C836" s="10"/>
      <c r="D836" s="42"/>
      <c r="E836" s="19"/>
      <c r="F836" s="42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2.75" customHeight="1">
      <c r="A837" s="10"/>
      <c r="B837" s="94"/>
      <c r="C837" s="10"/>
      <c r="D837" s="42"/>
      <c r="E837" s="19"/>
      <c r="F837" s="42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2.75" customHeight="1">
      <c r="A838" s="10"/>
      <c r="B838" s="94"/>
      <c r="C838" s="10"/>
      <c r="D838" s="42"/>
      <c r="E838" s="19"/>
      <c r="F838" s="42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2.75" customHeight="1">
      <c r="A839" s="10"/>
      <c r="B839" s="94"/>
      <c r="C839" s="10"/>
      <c r="D839" s="42"/>
      <c r="E839" s="19"/>
      <c r="F839" s="42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2.75" customHeight="1">
      <c r="A840" s="10"/>
      <c r="B840" s="94"/>
      <c r="C840" s="10"/>
      <c r="D840" s="42"/>
      <c r="E840" s="19"/>
      <c r="F840" s="42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2.75" customHeight="1">
      <c r="A841" s="10"/>
      <c r="B841" s="94"/>
      <c r="C841" s="10"/>
      <c r="D841" s="42"/>
      <c r="E841" s="19"/>
      <c r="F841" s="42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2.75" customHeight="1">
      <c r="A842" s="10"/>
      <c r="B842" s="94"/>
      <c r="C842" s="10"/>
      <c r="D842" s="42"/>
      <c r="E842" s="19"/>
      <c r="F842" s="42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2.75" customHeight="1">
      <c r="A843" s="10"/>
      <c r="B843" s="94"/>
      <c r="C843" s="10"/>
      <c r="D843" s="42"/>
      <c r="E843" s="19"/>
      <c r="F843" s="42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2.75" customHeight="1">
      <c r="A844" s="10"/>
      <c r="B844" s="94"/>
      <c r="C844" s="10"/>
      <c r="D844" s="42"/>
      <c r="E844" s="19"/>
      <c r="F844" s="42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2.75" customHeight="1">
      <c r="A845" s="10"/>
      <c r="B845" s="94"/>
      <c r="C845" s="10"/>
      <c r="D845" s="42"/>
      <c r="E845" s="19"/>
      <c r="F845" s="42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2.75" customHeight="1">
      <c r="A846" s="10"/>
      <c r="B846" s="94"/>
      <c r="C846" s="10"/>
      <c r="D846" s="42"/>
      <c r="E846" s="19"/>
      <c r="F846" s="42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2.75" customHeight="1">
      <c r="A847" s="10"/>
      <c r="B847" s="94"/>
      <c r="C847" s="10"/>
      <c r="D847" s="42"/>
      <c r="E847" s="19"/>
      <c r="F847" s="42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2.75" customHeight="1">
      <c r="A848" s="10"/>
      <c r="B848" s="94"/>
      <c r="C848" s="10"/>
      <c r="D848" s="42"/>
      <c r="E848" s="19"/>
      <c r="F848" s="42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2.75" customHeight="1">
      <c r="A849" s="10"/>
      <c r="B849" s="94"/>
      <c r="C849" s="10"/>
      <c r="D849" s="42"/>
      <c r="E849" s="19"/>
      <c r="F849" s="42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2.75" customHeight="1">
      <c r="A850" s="10"/>
      <c r="B850" s="94"/>
      <c r="C850" s="10"/>
      <c r="D850" s="42"/>
      <c r="E850" s="19"/>
      <c r="F850" s="42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2.75" customHeight="1">
      <c r="A851" s="10"/>
      <c r="B851" s="94"/>
      <c r="C851" s="10"/>
      <c r="D851" s="42"/>
      <c r="E851" s="19"/>
      <c r="F851" s="42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2.75" customHeight="1">
      <c r="A852" s="10"/>
      <c r="B852" s="94"/>
      <c r="C852" s="10"/>
      <c r="D852" s="42"/>
      <c r="E852" s="19"/>
      <c r="F852" s="42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2.75" customHeight="1">
      <c r="A853" s="10"/>
      <c r="B853" s="94"/>
      <c r="C853" s="10"/>
      <c r="D853" s="42"/>
      <c r="E853" s="19"/>
      <c r="F853" s="42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2.75" customHeight="1">
      <c r="A854" s="10"/>
      <c r="B854" s="94"/>
      <c r="C854" s="10"/>
      <c r="D854" s="42"/>
      <c r="E854" s="19"/>
      <c r="F854" s="42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2.75" customHeight="1">
      <c r="A855" s="10"/>
      <c r="B855" s="94"/>
      <c r="C855" s="10"/>
      <c r="D855" s="42"/>
      <c r="E855" s="19"/>
      <c r="F855" s="42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2.75" customHeight="1">
      <c r="A856" s="10"/>
      <c r="B856" s="94"/>
      <c r="C856" s="10"/>
      <c r="D856" s="42"/>
      <c r="E856" s="19"/>
      <c r="F856" s="42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2.75" customHeight="1">
      <c r="A857" s="10"/>
      <c r="B857" s="94"/>
      <c r="C857" s="10"/>
      <c r="D857" s="42"/>
      <c r="E857" s="19"/>
      <c r="F857" s="42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2.75" customHeight="1">
      <c r="A858" s="10"/>
      <c r="B858" s="94"/>
      <c r="C858" s="10"/>
      <c r="D858" s="42"/>
      <c r="E858" s="19"/>
      <c r="F858" s="42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2.75" customHeight="1">
      <c r="A859" s="10"/>
      <c r="B859" s="94"/>
      <c r="C859" s="10"/>
      <c r="D859" s="42"/>
      <c r="E859" s="19"/>
      <c r="F859" s="42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2.75" customHeight="1">
      <c r="A860" s="10"/>
      <c r="B860" s="94"/>
      <c r="C860" s="10"/>
      <c r="D860" s="42"/>
      <c r="E860" s="19"/>
      <c r="F860" s="42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2.75" customHeight="1">
      <c r="A861" s="10"/>
      <c r="B861" s="94"/>
      <c r="C861" s="10"/>
      <c r="D861" s="42"/>
      <c r="E861" s="19"/>
      <c r="F861" s="42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2.75" customHeight="1">
      <c r="A862" s="10"/>
      <c r="B862" s="94"/>
      <c r="C862" s="10"/>
      <c r="D862" s="42"/>
      <c r="E862" s="19"/>
      <c r="F862" s="42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2.75" customHeight="1">
      <c r="A863" s="10"/>
      <c r="B863" s="94"/>
      <c r="C863" s="10"/>
      <c r="D863" s="42"/>
      <c r="E863" s="19"/>
      <c r="F863" s="42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2.75" customHeight="1">
      <c r="A864" s="10"/>
      <c r="B864" s="94"/>
      <c r="C864" s="10"/>
      <c r="D864" s="42"/>
      <c r="E864" s="19"/>
      <c r="F864" s="42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2.75" customHeight="1">
      <c r="A865" s="10"/>
      <c r="B865" s="94"/>
      <c r="C865" s="10"/>
      <c r="D865" s="42"/>
      <c r="E865" s="19"/>
      <c r="F865" s="42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2.75" customHeight="1">
      <c r="A866" s="10"/>
      <c r="B866" s="94"/>
      <c r="C866" s="10"/>
      <c r="D866" s="42"/>
      <c r="E866" s="19"/>
      <c r="F866" s="42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2.75" customHeight="1">
      <c r="A867" s="10"/>
      <c r="B867" s="94"/>
      <c r="C867" s="10"/>
      <c r="D867" s="42"/>
      <c r="E867" s="19"/>
      <c r="F867" s="42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2.75" customHeight="1">
      <c r="A868" s="10"/>
      <c r="B868" s="94"/>
      <c r="C868" s="10"/>
      <c r="D868" s="42"/>
      <c r="E868" s="19"/>
      <c r="F868" s="42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2.75" customHeight="1">
      <c r="A869" s="10"/>
      <c r="B869" s="94"/>
      <c r="C869" s="10"/>
      <c r="D869" s="42"/>
      <c r="E869" s="19"/>
      <c r="F869" s="42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2.75" customHeight="1">
      <c r="A870" s="10"/>
      <c r="B870" s="94"/>
      <c r="C870" s="10"/>
      <c r="D870" s="42"/>
      <c r="E870" s="19"/>
      <c r="F870" s="42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2.75" customHeight="1">
      <c r="A871" s="10"/>
      <c r="B871" s="94"/>
      <c r="C871" s="10"/>
      <c r="D871" s="42"/>
      <c r="E871" s="19"/>
      <c r="F871" s="42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2.75" customHeight="1">
      <c r="A872" s="10"/>
      <c r="B872" s="94"/>
      <c r="C872" s="10"/>
      <c r="D872" s="42"/>
      <c r="E872" s="19"/>
      <c r="F872" s="42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2.75" customHeight="1">
      <c r="A873" s="10"/>
      <c r="B873" s="94"/>
      <c r="C873" s="10"/>
      <c r="D873" s="42"/>
      <c r="E873" s="19"/>
      <c r="F873" s="42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2.75" customHeight="1">
      <c r="A874" s="10"/>
      <c r="B874" s="94"/>
      <c r="C874" s="10"/>
      <c r="D874" s="42"/>
      <c r="E874" s="19"/>
      <c r="F874" s="42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2.75" customHeight="1">
      <c r="A875" s="10"/>
      <c r="B875" s="94"/>
      <c r="C875" s="10"/>
      <c r="D875" s="42"/>
      <c r="E875" s="19"/>
      <c r="F875" s="42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2.75" customHeight="1">
      <c r="A876" s="10"/>
      <c r="B876" s="94"/>
      <c r="C876" s="10"/>
      <c r="D876" s="42"/>
      <c r="E876" s="19"/>
      <c r="F876" s="42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2.75" customHeight="1">
      <c r="A877" s="10"/>
      <c r="B877" s="94"/>
      <c r="C877" s="10"/>
      <c r="D877" s="42"/>
      <c r="E877" s="19"/>
      <c r="F877" s="42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2.75" customHeight="1">
      <c r="A878" s="10"/>
      <c r="B878" s="94"/>
      <c r="C878" s="10"/>
      <c r="D878" s="42"/>
      <c r="E878" s="19"/>
      <c r="F878" s="42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2.75" customHeight="1">
      <c r="A879" s="10"/>
      <c r="B879" s="94"/>
      <c r="C879" s="10"/>
      <c r="D879" s="42"/>
      <c r="E879" s="19"/>
      <c r="F879" s="42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2.75" customHeight="1">
      <c r="A880" s="10"/>
      <c r="B880" s="94"/>
      <c r="C880" s="10"/>
      <c r="D880" s="42"/>
      <c r="E880" s="19"/>
      <c r="F880" s="42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2.75" customHeight="1">
      <c r="A881" s="10"/>
      <c r="B881" s="94"/>
      <c r="C881" s="10"/>
      <c r="D881" s="42"/>
      <c r="E881" s="19"/>
      <c r="F881" s="42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2.75" customHeight="1">
      <c r="A882" s="10"/>
      <c r="B882" s="94"/>
      <c r="C882" s="10"/>
      <c r="D882" s="42"/>
      <c r="E882" s="19"/>
      <c r="F882" s="42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2.75" customHeight="1">
      <c r="A883" s="10"/>
      <c r="B883" s="94"/>
      <c r="C883" s="10"/>
      <c r="D883" s="42"/>
      <c r="E883" s="19"/>
      <c r="F883" s="42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2.75" customHeight="1">
      <c r="A884" s="10"/>
      <c r="B884" s="94"/>
      <c r="C884" s="10"/>
      <c r="D884" s="42"/>
      <c r="E884" s="19"/>
      <c r="F884" s="42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2.75" customHeight="1">
      <c r="A885" s="10"/>
      <c r="B885" s="94"/>
      <c r="C885" s="10"/>
      <c r="D885" s="42"/>
      <c r="E885" s="19"/>
      <c r="F885" s="42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2.75" customHeight="1">
      <c r="A886" s="10"/>
      <c r="B886" s="94"/>
      <c r="C886" s="10"/>
      <c r="D886" s="42"/>
      <c r="E886" s="19"/>
      <c r="F886" s="42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2.75" customHeight="1">
      <c r="A887" s="10"/>
      <c r="B887" s="94"/>
      <c r="C887" s="10"/>
      <c r="D887" s="42"/>
      <c r="E887" s="19"/>
      <c r="F887" s="42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2.75" customHeight="1">
      <c r="A888" s="10"/>
      <c r="B888" s="94"/>
      <c r="C888" s="10"/>
      <c r="D888" s="42"/>
      <c r="E888" s="19"/>
      <c r="F888" s="42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2.75" customHeight="1">
      <c r="A889" s="10"/>
      <c r="B889" s="94"/>
      <c r="C889" s="10"/>
      <c r="D889" s="42"/>
      <c r="E889" s="19"/>
      <c r="F889" s="42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2.75" customHeight="1">
      <c r="A890" s="10"/>
      <c r="B890" s="94"/>
      <c r="C890" s="10"/>
      <c r="D890" s="42"/>
      <c r="E890" s="19"/>
      <c r="F890" s="42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2.75" customHeight="1">
      <c r="A891" s="10"/>
      <c r="B891" s="94"/>
      <c r="C891" s="10"/>
      <c r="D891" s="42"/>
      <c r="E891" s="19"/>
      <c r="F891" s="42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2.75" customHeight="1">
      <c r="A892" s="10"/>
      <c r="B892" s="94"/>
      <c r="C892" s="10"/>
      <c r="D892" s="42"/>
      <c r="E892" s="19"/>
      <c r="F892" s="42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2.75" customHeight="1">
      <c r="A893" s="10"/>
      <c r="B893" s="94"/>
      <c r="C893" s="10"/>
      <c r="D893" s="42"/>
      <c r="E893" s="19"/>
      <c r="F893" s="42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2.75" customHeight="1">
      <c r="A894" s="10"/>
      <c r="B894" s="94"/>
      <c r="C894" s="10"/>
      <c r="D894" s="42"/>
      <c r="E894" s="19"/>
      <c r="F894" s="42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2.75" customHeight="1">
      <c r="A895" s="10"/>
      <c r="B895" s="94"/>
      <c r="C895" s="10"/>
      <c r="D895" s="42"/>
      <c r="E895" s="19"/>
      <c r="F895" s="42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2.75" customHeight="1">
      <c r="A896" s="10"/>
      <c r="B896" s="94"/>
      <c r="C896" s="10"/>
      <c r="D896" s="42"/>
      <c r="E896" s="19"/>
      <c r="F896" s="42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2.75" customHeight="1">
      <c r="A897" s="10"/>
      <c r="B897" s="94"/>
      <c r="C897" s="10"/>
      <c r="D897" s="42"/>
      <c r="E897" s="19"/>
      <c r="F897" s="42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2.75" customHeight="1">
      <c r="A898" s="10"/>
      <c r="B898" s="94"/>
      <c r="C898" s="10"/>
      <c r="D898" s="42"/>
      <c r="E898" s="19"/>
      <c r="F898" s="42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2.75" customHeight="1">
      <c r="A899" s="10"/>
      <c r="B899" s="94"/>
      <c r="C899" s="10"/>
      <c r="D899" s="42"/>
      <c r="E899" s="19"/>
      <c r="F899" s="42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2.75" customHeight="1">
      <c r="A900" s="10"/>
      <c r="B900" s="94"/>
      <c r="C900" s="10"/>
      <c r="D900" s="42"/>
      <c r="E900" s="19"/>
      <c r="F900" s="42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2.75" customHeight="1">
      <c r="A901" s="10"/>
      <c r="B901" s="94"/>
      <c r="C901" s="10"/>
      <c r="D901" s="42"/>
      <c r="E901" s="19"/>
      <c r="F901" s="42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2.75" customHeight="1">
      <c r="A902" s="10"/>
      <c r="B902" s="94"/>
      <c r="C902" s="10"/>
      <c r="D902" s="42"/>
      <c r="E902" s="19"/>
      <c r="F902" s="42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2.75" customHeight="1">
      <c r="A903" s="10"/>
      <c r="B903" s="94"/>
      <c r="C903" s="10"/>
      <c r="D903" s="42"/>
      <c r="E903" s="19"/>
      <c r="F903" s="42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2.75" customHeight="1">
      <c r="A904" s="10"/>
      <c r="B904" s="94"/>
      <c r="C904" s="10"/>
      <c r="D904" s="42"/>
      <c r="E904" s="19"/>
      <c r="F904" s="42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2.75" customHeight="1">
      <c r="A905" s="10"/>
      <c r="B905" s="94"/>
      <c r="C905" s="10"/>
      <c r="D905" s="42"/>
      <c r="E905" s="19"/>
      <c r="F905" s="42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2.75" customHeight="1">
      <c r="A906" s="10"/>
      <c r="B906" s="94"/>
      <c r="C906" s="10"/>
      <c r="D906" s="42"/>
      <c r="E906" s="19"/>
      <c r="F906" s="42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2.75" customHeight="1">
      <c r="A907" s="10"/>
      <c r="B907" s="94"/>
      <c r="C907" s="10"/>
      <c r="D907" s="42"/>
      <c r="E907" s="19"/>
      <c r="F907" s="42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2.75" customHeight="1">
      <c r="A908" s="10"/>
      <c r="B908" s="94"/>
      <c r="C908" s="10"/>
      <c r="D908" s="42"/>
      <c r="E908" s="19"/>
      <c r="F908" s="42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2.75" customHeight="1">
      <c r="A909" s="10"/>
      <c r="B909" s="94"/>
      <c r="C909" s="10"/>
      <c r="D909" s="42"/>
      <c r="E909" s="19"/>
      <c r="F909" s="42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2.75" customHeight="1">
      <c r="A910" s="10"/>
      <c r="B910" s="94"/>
      <c r="C910" s="10"/>
      <c r="D910" s="42"/>
      <c r="E910" s="19"/>
      <c r="F910" s="42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2.75" customHeight="1">
      <c r="A911" s="10"/>
      <c r="B911" s="94"/>
      <c r="C911" s="10"/>
      <c r="D911" s="42"/>
      <c r="E911" s="19"/>
      <c r="F911" s="42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2.75" customHeight="1">
      <c r="A912" s="10"/>
      <c r="B912" s="94"/>
      <c r="C912" s="10"/>
      <c r="D912" s="42"/>
      <c r="E912" s="19"/>
      <c r="F912" s="42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2.75" customHeight="1">
      <c r="A913" s="10"/>
      <c r="B913" s="94"/>
      <c r="C913" s="10"/>
      <c r="D913" s="42"/>
      <c r="E913" s="19"/>
      <c r="F913" s="42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2.75" customHeight="1">
      <c r="A914" s="10"/>
      <c r="B914" s="94"/>
      <c r="C914" s="10"/>
      <c r="D914" s="42"/>
      <c r="E914" s="19"/>
      <c r="F914" s="42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2.75" customHeight="1">
      <c r="A915" s="10"/>
      <c r="B915" s="94"/>
      <c r="C915" s="10"/>
      <c r="D915" s="42"/>
      <c r="E915" s="19"/>
      <c r="F915" s="42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2.75" customHeight="1">
      <c r="A916" s="10"/>
      <c r="B916" s="94"/>
      <c r="C916" s="10"/>
      <c r="D916" s="42"/>
      <c r="E916" s="19"/>
      <c r="F916" s="42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2.75" customHeight="1">
      <c r="A917" s="10"/>
      <c r="B917" s="94"/>
      <c r="C917" s="10"/>
      <c r="D917" s="42"/>
      <c r="E917" s="19"/>
      <c r="F917" s="42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2.75" customHeight="1">
      <c r="A918" s="10"/>
      <c r="B918" s="94"/>
      <c r="C918" s="10"/>
      <c r="D918" s="42"/>
      <c r="E918" s="19"/>
      <c r="F918" s="42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2.75" customHeight="1">
      <c r="A919" s="10"/>
      <c r="B919" s="94"/>
      <c r="C919" s="10"/>
      <c r="D919" s="42"/>
      <c r="E919" s="19"/>
      <c r="F919" s="42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2.75" customHeight="1">
      <c r="A920" s="10"/>
      <c r="B920" s="94"/>
      <c r="C920" s="10"/>
      <c r="D920" s="42"/>
      <c r="E920" s="19"/>
      <c r="F920" s="42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2.75" customHeight="1">
      <c r="A921" s="10"/>
      <c r="B921" s="94"/>
      <c r="C921" s="10"/>
      <c r="D921" s="42"/>
      <c r="E921" s="19"/>
      <c r="F921" s="42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2.75" customHeight="1">
      <c r="A922" s="10"/>
      <c r="B922" s="94"/>
      <c r="C922" s="10"/>
      <c r="D922" s="42"/>
      <c r="E922" s="19"/>
      <c r="F922" s="42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2.75" customHeight="1">
      <c r="A923" s="10"/>
      <c r="B923" s="94"/>
      <c r="C923" s="10"/>
      <c r="D923" s="42"/>
      <c r="E923" s="19"/>
      <c r="F923" s="42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2.75" customHeight="1">
      <c r="A924" s="10"/>
      <c r="B924" s="94"/>
      <c r="C924" s="10"/>
      <c r="D924" s="42"/>
      <c r="E924" s="19"/>
      <c r="F924" s="42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2.75" customHeight="1">
      <c r="A925" s="10"/>
      <c r="B925" s="94"/>
      <c r="C925" s="10"/>
      <c r="D925" s="42"/>
      <c r="E925" s="19"/>
      <c r="F925" s="42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2.75" customHeight="1">
      <c r="A926" s="10"/>
      <c r="B926" s="94"/>
      <c r="C926" s="10"/>
      <c r="D926" s="42"/>
      <c r="E926" s="19"/>
      <c r="F926" s="42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2.75" customHeight="1">
      <c r="A927" s="10"/>
      <c r="B927" s="94"/>
      <c r="C927" s="10"/>
      <c r="D927" s="42"/>
      <c r="E927" s="19"/>
      <c r="F927" s="42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2.75" customHeight="1">
      <c r="A928" s="10"/>
      <c r="B928" s="94"/>
      <c r="C928" s="10"/>
      <c r="D928" s="42"/>
      <c r="E928" s="19"/>
      <c r="F928" s="42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2.75" customHeight="1">
      <c r="A929" s="10"/>
      <c r="B929" s="94"/>
      <c r="C929" s="10"/>
      <c r="D929" s="42"/>
      <c r="E929" s="19"/>
      <c r="F929" s="42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2.75" customHeight="1">
      <c r="A930" s="10"/>
      <c r="B930" s="94"/>
      <c r="C930" s="10"/>
      <c r="D930" s="42"/>
      <c r="E930" s="19"/>
      <c r="F930" s="42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2.75" customHeight="1">
      <c r="A931" s="10"/>
      <c r="B931" s="94"/>
      <c r="C931" s="10"/>
      <c r="D931" s="42"/>
      <c r="E931" s="19"/>
      <c r="F931" s="42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2.75" customHeight="1">
      <c r="A932" s="10"/>
      <c r="B932" s="94"/>
      <c r="C932" s="10"/>
      <c r="D932" s="42"/>
      <c r="E932" s="19"/>
      <c r="F932" s="42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2.75" customHeight="1">
      <c r="A933" s="10"/>
      <c r="B933" s="94"/>
      <c r="C933" s="10"/>
      <c r="D933" s="42"/>
      <c r="E933" s="19"/>
      <c r="F933" s="42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2.75" customHeight="1">
      <c r="A934" s="10"/>
      <c r="B934" s="94"/>
      <c r="C934" s="10"/>
      <c r="D934" s="42"/>
      <c r="E934" s="19"/>
      <c r="F934" s="42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2.75" customHeight="1">
      <c r="A935" s="10"/>
      <c r="B935" s="94"/>
      <c r="C935" s="10"/>
      <c r="D935" s="42"/>
      <c r="E935" s="19"/>
      <c r="F935" s="42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2.75" customHeight="1">
      <c r="A936" s="10"/>
      <c r="B936" s="94"/>
      <c r="C936" s="10"/>
      <c r="D936" s="42"/>
      <c r="E936" s="19"/>
      <c r="F936" s="42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2.75" customHeight="1">
      <c r="A937" s="10"/>
      <c r="B937" s="94"/>
      <c r="C937" s="10"/>
      <c r="D937" s="42"/>
      <c r="E937" s="19"/>
      <c r="F937" s="42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2.75" customHeight="1">
      <c r="A938" s="10"/>
      <c r="B938" s="94"/>
      <c r="C938" s="10"/>
      <c r="D938" s="42"/>
      <c r="E938" s="19"/>
      <c r="F938" s="42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2.75" customHeight="1">
      <c r="A939" s="10"/>
      <c r="B939" s="94"/>
      <c r="C939" s="10"/>
      <c r="D939" s="42"/>
      <c r="E939" s="19"/>
      <c r="F939" s="42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2.75" customHeight="1">
      <c r="A940" s="10"/>
      <c r="B940" s="94"/>
      <c r="C940" s="10"/>
      <c r="D940" s="42"/>
      <c r="E940" s="19"/>
      <c r="F940" s="42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2.75" customHeight="1">
      <c r="A941" s="10"/>
      <c r="B941" s="94"/>
      <c r="C941" s="10"/>
      <c r="D941" s="42"/>
      <c r="E941" s="19"/>
      <c r="F941" s="42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2.75" customHeight="1">
      <c r="A942" s="10"/>
      <c r="B942" s="94"/>
      <c r="C942" s="10"/>
      <c r="D942" s="42"/>
      <c r="E942" s="19"/>
      <c r="F942" s="42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2.75" customHeight="1">
      <c r="A943" s="10"/>
      <c r="B943" s="94"/>
      <c r="C943" s="10"/>
      <c r="D943" s="42"/>
      <c r="E943" s="19"/>
      <c r="F943" s="42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2.75" customHeight="1">
      <c r="A944" s="10"/>
      <c r="B944" s="94"/>
      <c r="C944" s="10"/>
      <c r="D944" s="42"/>
      <c r="E944" s="19"/>
      <c r="F944" s="42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2.75" customHeight="1">
      <c r="A945" s="10"/>
      <c r="B945" s="94"/>
      <c r="C945" s="10"/>
      <c r="D945" s="42"/>
      <c r="E945" s="19"/>
      <c r="F945" s="42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2.75" customHeight="1">
      <c r="A946" s="10"/>
      <c r="B946" s="94"/>
      <c r="C946" s="10"/>
      <c r="D946" s="42"/>
      <c r="E946" s="19"/>
      <c r="F946" s="42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2.75" customHeight="1">
      <c r="A947" s="10"/>
      <c r="B947" s="94"/>
      <c r="C947" s="10"/>
      <c r="D947" s="42"/>
      <c r="E947" s="19"/>
      <c r="F947" s="42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2.75" customHeight="1">
      <c r="A948" s="10"/>
      <c r="B948" s="94"/>
      <c r="C948" s="10"/>
      <c r="D948" s="42"/>
      <c r="E948" s="19"/>
      <c r="F948" s="42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2.75" customHeight="1">
      <c r="A949" s="10"/>
      <c r="B949" s="94"/>
      <c r="C949" s="10"/>
      <c r="D949" s="42"/>
      <c r="E949" s="19"/>
      <c r="F949" s="42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2.75" customHeight="1">
      <c r="A950" s="10"/>
      <c r="B950" s="94"/>
      <c r="C950" s="10"/>
      <c r="D950" s="42"/>
      <c r="E950" s="19"/>
      <c r="F950" s="42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2.75" customHeight="1">
      <c r="A951" s="10"/>
      <c r="B951" s="94"/>
      <c r="C951" s="10"/>
      <c r="D951" s="42"/>
      <c r="E951" s="19"/>
      <c r="F951" s="42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2.75" customHeight="1">
      <c r="A952" s="10"/>
      <c r="B952" s="94"/>
      <c r="C952" s="10"/>
      <c r="D952" s="42"/>
      <c r="E952" s="19"/>
      <c r="F952" s="42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2.75" customHeight="1">
      <c r="A953" s="10"/>
      <c r="B953" s="94"/>
      <c r="C953" s="10"/>
      <c r="D953" s="42"/>
      <c r="E953" s="19"/>
      <c r="F953" s="42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2.75" customHeight="1">
      <c r="A954" s="10"/>
      <c r="B954" s="94"/>
      <c r="C954" s="10"/>
      <c r="D954" s="42"/>
      <c r="E954" s="19"/>
      <c r="F954" s="42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2.75" customHeight="1">
      <c r="A955" s="10"/>
      <c r="B955" s="94"/>
      <c r="C955" s="10"/>
      <c r="D955" s="42"/>
      <c r="E955" s="19"/>
      <c r="F955" s="42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2.75" customHeight="1">
      <c r="A956" s="10"/>
      <c r="B956" s="94"/>
      <c r="C956" s="10"/>
      <c r="D956" s="42"/>
      <c r="E956" s="19"/>
      <c r="F956" s="42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2.75" customHeight="1">
      <c r="A957" s="10"/>
      <c r="B957" s="94"/>
      <c r="C957" s="10"/>
      <c r="D957" s="42"/>
      <c r="E957" s="19"/>
      <c r="F957" s="42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2.75" customHeight="1">
      <c r="A958" s="10"/>
      <c r="B958" s="94"/>
      <c r="C958" s="10"/>
      <c r="D958" s="42"/>
      <c r="E958" s="19"/>
      <c r="F958" s="42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2.75" customHeight="1">
      <c r="A959" s="10"/>
      <c r="B959" s="94"/>
      <c r="C959" s="10"/>
      <c r="D959" s="42"/>
      <c r="E959" s="19"/>
      <c r="F959" s="42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2.75" customHeight="1">
      <c r="A960" s="10"/>
      <c r="B960" s="94"/>
      <c r="C960" s="10"/>
      <c r="D960" s="42"/>
      <c r="E960" s="19"/>
      <c r="F960" s="42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2.75" customHeight="1">
      <c r="A961" s="10"/>
      <c r="B961" s="94"/>
      <c r="C961" s="10"/>
      <c r="D961" s="42"/>
      <c r="E961" s="19"/>
      <c r="F961" s="42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2.75" customHeight="1">
      <c r="A962" s="10"/>
      <c r="B962" s="94"/>
      <c r="C962" s="10"/>
      <c r="D962" s="42"/>
      <c r="E962" s="19"/>
      <c r="F962" s="42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2.75" customHeight="1">
      <c r="A963" s="10"/>
      <c r="B963" s="94"/>
      <c r="C963" s="10"/>
      <c r="D963" s="42"/>
      <c r="E963" s="19"/>
      <c r="F963" s="42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2.75" customHeight="1">
      <c r="A964" s="10"/>
      <c r="B964" s="94"/>
      <c r="C964" s="10"/>
      <c r="D964" s="42"/>
      <c r="E964" s="19"/>
      <c r="F964" s="42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2.75" customHeight="1">
      <c r="A965" s="10"/>
      <c r="B965" s="94"/>
      <c r="C965" s="10"/>
      <c r="D965" s="42"/>
      <c r="E965" s="19"/>
      <c r="F965" s="42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2.75" customHeight="1">
      <c r="A966" s="10"/>
      <c r="B966" s="94"/>
      <c r="C966" s="10"/>
      <c r="D966" s="42"/>
      <c r="E966" s="19"/>
      <c r="F966" s="42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2.75" customHeight="1">
      <c r="A967" s="10"/>
      <c r="B967" s="94"/>
      <c r="C967" s="10"/>
      <c r="D967" s="42"/>
      <c r="E967" s="19"/>
      <c r="F967" s="42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2.75" customHeight="1">
      <c r="A968" s="10"/>
      <c r="B968" s="94"/>
      <c r="C968" s="10"/>
      <c r="D968" s="42"/>
      <c r="E968" s="19"/>
      <c r="F968" s="42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2.75" customHeight="1">
      <c r="A969" s="10"/>
      <c r="B969" s="94"/>
      <c r="C969" s="10"/>
      <c r="D969" s="42"/>
      <c r="E969" s="19"/>
      <c r="F969" s="42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2.75" customHeight="1">
      <c r="A970" s="10"/>
      <c r="B970" s="94"/>
      <c r="C970" s="10"/>
      <c r="D970" s="42"/>
      <c r="E970" s="19"/>
      <c r="F970" s="42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2.75" customHeight="1">
      <c r="A971" s="10"/>
      <c r="B971" s="94"/>
      <c r="C971" s="10"/>
      <c r="D971" s="42"/>
      <c r="E971" s="19"/>
      <c r="F971" s="42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2.75" customHeight="1">
      <c r="A972" s="10"/>
      <c r="B972" s="94"/>
      <c r="C972" s="10"/>
      <c r="D972" s="42"/>
      <c r="E972" s="19"/>
      <c r="F972" s="42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2.75" customHeight="1">
      <c r="A973" s="10"/>
      <c r="B973" s="94"/>
      <c r="C973" s="10"/>
      <c r="D973" s="42"/>
      <c r="E973" s="19"/>
      <c r="F973" s="42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2.75" customHeight="1">
      <c r="A974" s="10"/>
      <c r="B974" s="94"/>
      <c r="C974" s="10"/>
      <c r="D974" s="42"/>
      <c r="E974" s="19"/>
      <c r="F974" s="42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2.75" customHeight="1">
      <c r="A975" s="10"/>
      <c r="B975" s="94"/>
      <c r="C975" s="10"/>
      <c r="D975" s="42"/>
      <c r="E975" s="19"/>
      <c r="F975" s="42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2.75" customHeight="1">
      <c r="A976" s="10"/>
      <c r="B976" s="94"/>
      <c r="C976" s="10"/>
      <c r="D976" s="42"/>
      <c r="E976" s="19"/>
      <c r="F976" s="42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2.75" customHeight="1">
      <c r="A977" s="10"/>
      <c r="B977" s="94"/>
      <c r="C977" s="10"/>
      <c r="D977" s="42"/>
      <c r="E977" s="19"/>
      <c r="F977" s="42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2.75" customHeight="1">
      <c r="A978" s="10"/>
      <c r="B978" s="94"/>
      <c r="C978" s="10"/>
      <c r="D978" s="42"/>
      <c r="E978" s="19"/>
      <c r="F978" s="42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2.75" customHeight="1">
      <c r="A979" s="10"/>
      <c r="B979" s="94"/>
      <c r="C979" s="10"/>
      <c r="D979" s="42"/>
      <c r="E979" s="19"/>
      <c r="F979" s="42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2.75" customHeight="1">
      <c r="A980" s="10"/>
      <c r="B980" s="94"/>
      <c r="C980" s="10"/>
      <c r="D980" s="42"/>
      <c r="E980" s="19"/>
      <c r="F980" s="42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2.75" customHeight="1">
      <c r="A981" s="10"/>
      <c r="B981" s="94"/>
      <c r="C981" s="10"/>
      <c r="D981" s="42"/>
      <c r="E981" s="19"/>
      <c r="F981" s="42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2.75" customHeight="1">
      <c r="A982" s="10"/>
      <c r="B982" s="94"/>
      <c r="C982" s="10"/>
      <c r="D982" s="42"/>
      <c r="E982" s="19"/>
      <c r="F982" s="42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2.75" customHeight="1">
      <c r="A983" s="10"/>
      <c r="B983" s="94"/>
      <c r="C983" s="10"/>
      <c r="D983" s="42"/>
      <c r="E983" s="19"/>
      <c r="F983" s="42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2.75" customHeight="1">
      <c r="A984" s="10"/>
      <c r="B984" s="94"/>
      <c r="C984" s="10"/>
      <c r="D984" s="42"/>
      <c r="E984" s="19"/>
      <c r="F984" s="42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2.75" customHeight="1">
      <c r="A985" s="10"/>
      <c r="B985" s="94"/>
      <c r="C985" s="10"/>
      <c r="D985" s="42"/>
      <c r="E985" s="19"/>
      <c r="F985" s="42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2.75" customHeight="1">
      <c r="A986" s="10"/>
      <c r="B986" s="94"/>
      <c r="C986" s="10"/>
      <c r="D986" s="42"/>
      <c r="E986" s="19"/>
      <c r="F986" s="42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2.75" customHeight="1">
      <c r="A987" s="10"/>
      <c r="B987" s="94"/>
      <c r="C987" s="10"/>
      <c r="D987" s="42"/>
      <c r="E987" s="19"/>
      <c r="F987" s="42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2.75" customHeight="1">
      <c r="A988" s="10"/>
      <c r="B988" s="94"/>
      <c r="C988" s="10"/>
      <c r="D988" s="42"/>
      <c r="E988" s="19"/>
      <c r="F988" s="42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2.75" customHeight="1">
      <c r="A989" s="10"/>
      <c r="B989" s="94"/>
      <c r="C989" s="10"/>
      <c r="D989" s="42"/>
      <c r="E989" s="19"/>
      <c r="F989" s="42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2.75" customHeight="1">
      <c r="A990" s="10"/>
      <c r="B990" s="94"/>
      <c r="C990" s="10"/>
      <c r="D990" s="42"/>
      <c r="E990" s="19"/>
      <c r="F990" s="42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2.75" customHeight="1">
      <c r="A991" s="10"/>
      <c r="B991" s="94"/>
      <c r="C991" s="10"/>
      <c r="D991" s="42"/>
      <c r="E991" s="19"/>
      <c r="F991" s="42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2.75" customHeight="1">
      <c r="A992" s="10"/>
      <c r="B992" s="94"/>
      <c r="C992" s="10"/>
      <c r="D992" s="42"/>
      <c r="E992" s="19"/>
      <c r="F992" s="42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2.75" customHeight="1">
      <c r="A993" s="10"/>
      <c r="B993" s="94"/>
      <c r="C993" s="10"/>
      <c r="D993" s="42"/>
      <c r="E993" s="19"/>
      <c r="F993" s="42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2.75" customHeight="1">
      <c r="A994" s="10"/>
      <c r="B994" s="94"/>
      <c r="C994" s="10"/>
      <c r="D994" s="42"/>
      <c r="E994" s="19"/>
      <c r="F994" s="42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2.75" customHeight="1">
      <c r="A995" s="10"/>
      <c r="B995" s="94"/>
      <c r="C995" s="10"/>
      <c r="D995" s="42"/>
      <c r="E995" s="19"/>
      <c r="F995" s="42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2.75" customHeight="1">
      <c r="A996" s="10"/>
      <c r="B996" s="94"/>
      <c r="C996" s="10"/>
      <c r="D996" s="42"/>
      <c r="E996" s="19"/>
      <c r="F996" s="42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2.75" customHeight="1">
      <c r="A997" s="10"/>
      <c r="B997" s="94"/>
      <c r="C997" s="10"/>
      <c r="D997" s="42"/>
      <c r="E997" s="19"/>
      <c r="F997" s="42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2.75" customHeight="1">
      <c r="A998" s="10"/>
      <c r="B998" s="94"/>
      <c r="C998" s="10"/>
      <c r="D998" s="42"/>
      <c r="E998" s="19"/>
      <c r="F998" s="42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2.75" customHeight="1">
      <c r="A999" s="10"/>
      <c r="B999" s="94"/>
      <c r="C999" s="10"/>
      <c r="D999" s="42"/>
      <c r="E999" s="19"/>
      <c r="F999" s="42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2.75" customHeight="1">
      <c r="A1000" s="10"/>
      <c r="B1000" s="94"/>
      <c r="C1000" s="10"/>
      <c r="D1000" s="42"/>
      <c r="E1000" s="19"/>
      <c r="F1000" s="42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6" ht="12.75" customHeight="1">
      <c r="A1001" s="10"/>
      <c r="B1001" s="94"/>
      <c r="C1001" s="10"/>
      <c r="D1001" s="42"/>
      <c r="E1001" s="19"/>
      <c r="F1001" s="42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spans="1:26" ht="12.75" customHeight="1">
      <c r="A1002" s="10"/>
      <c r="B1002" s="94"/>
      <c r="C1002" s="10"/>
      <c r="D1002" s="42"/>
      <c r="E1002" s="19"/>
      <c r="F1002" s="42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  <row r="1003" spans="1:26" ht="12.75" customHeight="1">
      <c r="A1003" s="10"/>
      <c r="B1003" s="94"/>
      <c r="C1003" s="10"/>
      <c r="D1003" s="42"/>
      <c r="E1003" s="19"/>
      <c r="F1003" s="42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</row>
    <row r="1004" spans="1:26" ht="12.75" customHeight="1">
      <c r="A1004" s="10"/>
      <c r="B1004" s="94"/>
      <c r="C1004" s="10"/>
      <c r="D1004" s="42"/>
      <c r="E1004" s="19"/>
      <c r="F1004" s="42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</row>
    <row r="1005" spans="1:26" ht="12.75" customHeight="1">
      <c r="A1005" s="10"/>
      <c r="B1005" s="94"/>
      <c r="C1005" s="10"/>
      <c r="D1005" s="42"/>
      <c r="E1005" s="19"/>
      <c r="F1005" s="42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</row>
    <row r="1006" spans="1:26" ht="12.75" customHeight="1">
      <c r="A1006" s="10"/>
      <c r="B1006" s="94"/>
      <c r="C1006" s="10"/>
      <c r="D1006" s="42"/>
      <c r="E1006" s="19"/>
      <c r="F1006" s="42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</row>
    <row r="1007" spans="1:26" ht="12.75" customHeight="1">
      <c r="A1007" s="10"/>
      <c r="B1007" s="94"/>
      <c r="C1007" s="10"/>
      <c r="D1007" s="42"/>
      <c r="E1007" s="19"/>
      <c r="F1007" s="42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</row>
    <row r="1008" spans="1:26" ht="12.75" customHeight="1">
      <c r="A1008" s="10"/>
      <c r="B1008" s="94"/>
      <c r="C1008" s="10"/>
      <c r="D1008" s="42"/>
      <c r="E1008" s="19"/>
      <c r="F1008" s="42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</row>
    <row r="1009" spans="1:26" ht="12.75" customHeight="1">
      <c r="A1009" s="10"/>
      <c r="B1009" s="94"/>
      <c r="C1009" s="10"/>
      <c r="D1009" s="42"/>
      <c r="E1009" s="19"/>
      <c r="F1009" s="42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</row>
    <row r="1010" spans="1:26" ht="12.75" customHeight="1">
      <c r="A1010" s="10"/>
      <c r="B1010" s="94"/>
      <c r="C1010" s="10"/>
      <c r="D1010" s="42"/>
      <c r="E1010" s="19"/>
      <c r="F1010" s="42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</row>
    <row r="1011" spans="1:26" ht="12.75" customHeight="1">
      <c r="A1011" s="10"/>
      <c r="B1011" s="94"/>
      <c r="C1011" s="10"/>
      <c r="D1011" s="42"/>
      <c r="E1011" s="19"/>
      <c r="F1011" s="42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</row>
    <row r="1012" spans="1:26" ht="12.75" customHeight="1">
      <c r="A1012" s="10"/>
      <c r="B1012" s="94"/>
      <c r="C1012" s="10"/>
      <c r="D1012" s="42"/>
      <c r="E1012" s="19"/>
      <c r="F1012" s="42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</row>
    <row r="1013" spans="1:26" ht="12.75" customHeight="1">
      <c r="A1013" s="10"/>
      <c r="B1013" s="94"/>
      <c r="C1013" s="10"/>
      <c r="D1013" s="42"/>
      <c r="E1013" s="19"/>
      <c r="F1013" s="42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</row>
    <row r="1014" spans="1:26" ht="12.75" customHeight="1">
      <c r="A1014" s="10"/>
      <c r="B1014" s="94"/>
      <c r="C1014" s="10"/>
      <c r="D1014" s="42"/>
      <c r="E1014" s="19"/>
      <c r="F1014" s="42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</row>
    <row r="1015" spans="1:26" ht="12.75" customHeight="1">
      <c r="A1015" s="10"/>
      <c r="B1015" s="94"/>
      <c r="C1015" s="10"/>
      <c r="D1015" s="42"/>
      <c r="E1015" s="19"/>
      <c r="F1015" s="42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</row>
    <row r="1016" spans="1:26" ht="12.75" customHeight="1">
      <c r="A1016" s="10"/>
      <c r="B1016" s="94"/>
      <c r="C1016" s="10"/>
      <c r="D1016" s="42"/>
      <c r="E1016" s="19"/>
      <c r="F1016" s="42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</row>
  </sheetData>
  <sheetProtection algorithmName="SHA-512" hashValue="TvEy/R4xKp0imIiTCzBY3TQ/OostVdCvZQ6TW+xGXRnWr8O50Au5CziPW/0C8rDt7EI8WkgjXP83l3YU94PAlQ==" saltValue="Fn0NrAQD/Rr4pCLKBMb7PQ==" spinCount="100000" sheet="1" objects="1" scenarios="1"/>
  <mergeCells count="9">
    <mergeCell ref="B39:B43"/>
    <mergeCell ref="B45:B49"/>
    <mergeCell ref="H2:I2"/>
    <mergeCell ref="B3:B7"/>
    <mergeCell ref="B9:B13"/>
    <mergeCell ref="B15:B19"/>
    <mergeCell ref="B21:B25"/>
    <mergeCell ref="B27:B31"/>
    <mergeCell ref="B33:B37"/>
  </mergeCells>
  <pageMargins left="0.7" right="0.7" top="0.75" bottom="0.75" header="0" footer="0"/>
  <pageSetup scale="93" orientation="landscape" r:id="rId1"/>
  <rowBreaks count="1" manualBreakCount="1">
    <brk id="31" min="1" max="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showRowColHeaders="0" zoomScaleNormal="100" workbookViewId="0">
      <selection activeCell="K46" sqref="K46"/>
    </sheetView>
  </sheetViews>
  <sheetFormatPr baseColWidth="10" defaultColWidth="11" defaultRowHeight="15" customHeight="1"/>
  <cols>
    <col min="1" max="1" width="6.375" customWidth="1"/>
    <col min="2" max="2" width="35" bestFit="1" customWidth="1"/>
    <col min="3" max="10" width="12.125" bestFit="1" customWidth="1"/>
  </cols>
  <sheetData>
    <row r="1" spans="1:26" ht="12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2.75" customHeight="1">
      <c r="A2" s="10"/>
      <c r="B2" s="146" t="s">
        <v>232</v>
      </c>
      <c r="C2" s="147"/>
      <c r="D2" s="147"/>
      <c r="E2" s="147"/>
      <c r="F2" s="147"/>
      <c r="G2" s="147"/>
      <c r="H2" s="147"/>
      <c r="I2" s="147"/>
      <c r="J2" s="148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2.75" customHeight="1">
      <c r="A3" s="10"/>
      <c r="B3" s="100"/>
      <c r="C3" s="101" t="s">
        <v>15</v>
      </c>
      <c r="D3" s="101" t="s">
        <v>16</v>
      </c>
      <c r="E3" s="101" t="s">
        <v>17</v>
      </c>
      <c r="F3" s="101" t="s">
        <v>18</v>
      </c>
      <c r="G3" s="101" t="s">
        <v>19</v>
      </c>
      <c r="H3" s="101" t="s">
        <v>20</v>
      </c>
      <c r="I3" s="101" t="s">
        <v>21</v>
      </c>
      <c r="J3" s="102" t="s">
        <v>22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2.75" customHeight="1">
      <c r="A4" s="10"/>
      <c r="B4" s="103" t="s">
        <v>233</v>
      </c>
      <c r="C4" s="42"/>
      <c r="D4" s="42"/>
      <c r="E4" s="42"/>
      <c r="F4" s="42"/>
      <c r="G4" s="42"/>
      <c r="H4" s="42"/>
      <c r="I4" s="42"/>
      <c r="J4" s="104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2.75" customHeight="1">
      <c r="A5" s="10"/>
      <c r="B5" s="105" t="s">
        <v>234</v>
      </c>
      <c r="C5" s="42">
        <f>'Cash Flow Proyectado'!D25</f>
        <v>2180215.5799999982</v>
      </c>
      <c r="D5" s="42">
        <f>C5+'Cash Flow Proyectado'!E25</f>
        <v>27376791.35180001</v>
      </c>
      <c r="E5" s="42">
        <f>D5+'Cash Flow Proyectado'!F25</f>
        <v>81950426.657420084</v>
      </c>
      <c r="F5" s="42">
        <f>E5+'Cash Flow Proyectado'!G25</f>
        <v>168769097.5968771</v>
      </c>
      <c r="G5" s="42">
        <f>F5+'Cash Flow Proyectado'!H25</f>
        <v>273486265.92080003</v>
      </c>
      <c r="H5" s="42">
        <f>G5+'Cash Flow Proyectado'!I25</f>
        <v>402551521.73763734</v>
      </c>
      <c r="I5" s="42">
        <f>H5+'Cash Flow Proyectado'!J25</f>
        <v>561796076.47754514</v>
      </c>
      <c r="J5" s="104">
        <f>I5+'Cash Flow Proyectado'!K25</f>
        <v>756290553.99994278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2.75" customHeight="1">
      <c r="A6" s="10"/>
      <c r="B6" s="105" t="s">
        <v>235</v>
      </c>
      <c r="C6" s="42">
        <f>'Subp. Ventas y Cobros'!H139</f>
        <v>7168233.5999999996</v>
      </c>
      <c r="D6" s="42">
        <f>'Subp. Ventas y Cobros'!I140</f>
        <v>14455937.760000002</v>
      </c>
      <c r="E6" s="42">
        <f>'Subp. Ventas y Cobros'!J141</f>
        <v>26502552.56000001</v>
      </c>
      <c r="F6" s="42">
        <f>'Subp. Ventas y Cobros'!K142</f>
        <v>40813930.942400016</v>
      </c>
      <c r="G6" s="42">
        <f>'Subp. Ventas y Cobros'!L143</f>
        <v>46644492.505600035</v>
      </c>
      <c r="H6" s="42">
        <f>'Subp. Ventas y Cobros'!M144</f>
        <v>57722559.475680038</v>
      </c>
      <c r="I6" s="42">
        <f>'Subp. Ventas y Cobros'!N145</f>
        <v>70549794.914720044</v>
      </c>
      <c r="J6" s="104">
        <f>'Subp. Ventas y Cobros'!P146</f>
        <v>85365251.846811265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2.75" customHeight="1">
      <c r="A7" s="10"/>
      <c r="B7" s="105" t="s">
        <v>236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104">
        <v>0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.75" customHeight="1">
      <c r="A8" s="10"/>
      <c r="B8" s="105" t="s">
        <v>237</v>
      </c>
      <c r="C8" s="42">
        <f>'Subp. Capital e Inversión'!$I$3+'Subp. Capital e Inversión'!$I$8+'Subp. Capital e Inversión'!$I$9+'Subp. Capital e Inversión'!$I$10+'Subp. Capital e Inversión'!$I$11+'Subp. Capital e Inversión'!$I$12</f>
        <v>55270000</v>
      </c>
      <c r="D8" s="42">
        <f>'Subp. Capital e Inversión'!$I$3+'Subp. Capital e Inversión'!$I$8+'Subp. Capital e Inversión'!$I$9+'Subp. Capital e Inversión'!$I$10+'Subp. Capital e Inversión'!$I$11+'Subp. Capital e Inversión'!$I$12</f>
        <v>55270000</v>
      </c>
      <c r="E8" s="42">
        <f>'Subp. Capital e Inversión'!$I$3+'Subp. Capital e Inversión'!$I$8+'Subp. Capital e Inversión'!$I$9+'Subp. Capital e Inversión'!$I$10+'Subp. Capital e Inversión'!$I$11+'Subp. Capital e Inversión'!$I$12</f>
        <v>55270000</v>
      </c>
      <c r="F8" s="42">
        <f>'Subp. Capital e Inversión'!$I$3+'Subp. Capital e Inversión'!$I$8+'Subp. Capital e Inversión'!$I$9+'Subp. Capital e Inversión'!$I$10+'Subp. Capital e Inversión'!$I$11+'Subp. Capital e Inversión'!$I$12</f>
        <v>55270000</v>
      </c>
      <c r="G8" s="42">
        <f>'Subp. Capital e Inversión'!$I$3+'Subp. Capital e Inversión'!$I$8+'Subp. Capital e Inversión'!$I$9+'Subp. Capital e Inversión'!$I$10+'Subp. Capital e Inversión'!$I$11+'Subp. Capital e Inversión'!$I$12</f>
        <v>55270000</v>
      </c>
      <c r="H8" s="42">
        <f>'Subp. Capital e Inversión'!$I$3+'Subp. Capital e Inversión'!$I$8+'Subp. Capital e Inversión'!$I$9+'Subp. Capital e Inversión'!$I$10+'Subp. Capital e Inversión'!$I$11+'Subp. Capital e Inversión'!$I$12</f>
        <v>55270000</v>
      </c>
      <c r="I8" s="42">
        <f>'Subp. Capital e Inversión'!$I$3+'Subp. Capital e Inversión'!$I$8+'Subp. Capital e Inversión'!$I$9+'Subp. Capital e Inversión'!$I$10+'Subp. Capital e Inversión'!$I$11+'Subp. Capital e Inversión'!$I$12</f>
        <v>55270000</v>
      </c>
      <c r="J8" s="104">
        <f>'Subp. Capital e Inversión'!$I$3+'Subp. Capital e Inversión'!$I$8+'Subp. Capital e Inversión'!$I$9+'Subp. Capital e Inversión'!$I$10+'Subp. Capital e Inversión'!$I$11+'Subp. Capital e Inversión'!$I$12</f>
        <v>55270000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.75" customHeight="1">
      <c r="A9" s="39"/>
      <c r="B9" s="106" t="s">
        <v>238</v>
      </c>
      <c r="C9" s="107">
        <f t="shared" ref="C9:J9" si="0">SUM(C5:C8)</f>
        <v>64618449.18</v>
      </c>
      <c r="D9" s="107">
        <f t="shared" si="0"/>
        <v>97102729.111800015</v>
      </c>
      <c r="E9" s="107">
        <f t="shared" si="0"/>
        <v>163722979.2174201</v>
      </c>
      <c r="F9" s="107">
        <f t="shared" si="0"/>
        <v>264853028.53927711</v>
      </c>
      <c r="G9" s="107">
        <f t="shared" si="0"/>
        <v>375400758.42640007</v>
      </c>
      <c r="H9" s="107">
        <f t="shared" si="0"/>
        <v>515544081.21331739</v>
      </c>
      <c r="I9" s="107">
        <f t="shared" si="0"/>
        <v>687615871.3922652</v>
      </c>
      <c r="J9" s="108">
        <f t="shared" si="0"/>
        <v>896925805.84675407</v>
      </c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12.75" customHeight="1">
      <c r="A10" s="10"/>
      <c r="B10" s="105"/>
      <c r="C10" s="42"/>
      <c r="D10" s="42"/>
      <c r="E10" s="42"/>
      <c r="F10" s="42"/>
      <c r="G10" s="42"/>
      <c r="H10" s="42"/>
      <c r="I10" s="42"/>
      <c r="J10" s="104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.75" customHeight="1">
      <c r="A11" s="10"/>
      <c r="B11" s="103" t="s">
        <v>239</v>
      </c>
      <c r="C11" s="42"/>
      <c r="D11" s="42"/>
      <c r="E11" s="42"/>
      <c r="F11" s="42"/>
      <c r="G11" s="42"/>
      <c r="H11" s="42"/>
      <c r="I11" s="42"/>
      <c r="J11" s="104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2.75" customHeight="1">
      <c r="A12" s="10"/>
      <c r="B12" s="105" t="s">
        <v>240</v>
      </c>
      <c r="C12" s="42">
        <f>'Subp. Capital e Inversión'!$I$5+'Subp. Capital e Inversión'!$I$6+'Subp. Capital e Inversión'!$I$7+'Subp. Capital e Inversión'!$I$4</f>
        <v>39000000</v>
      </c>
      <c r="D12" s="42">
        <f>'Subp. Capital e Inversión'!$I$5+'Subp. Capital e Inversión'!$I$6+'Subp. Capital e Inversión'!$I$7+'Subp. Capital e Inversión'!$I$4</f>
        <v>39000000</v>
      </c>
      <c r="E12" s="42">
        <f>'Subp. Capital e Inversión'!$I$5+'Subp. Capital e Inversión'!$I$6+'Subp. Capital e Inversión'!$I$7+'Subp. Capital e Inversión'!$I$4</f>
        <v>39000000</v>
      </c>
      <c r="F12" s="42">
        <f>'Subp. Capital e Inversión'!$I$5+'Subp. Capital e Inversión'!$I$6+'Subp. Capital e Inversión'!$I$7+'Subp. Capital e Inversión'!$I$4</f>
        <v>39000000</v>
      </c>
      <c r="G12" s="42">
        <f>'Subp. Capital e Inversión'!$I$5+'Subp. Capital e Inversión'!$I$6+'Subp. Capital e Inversión'!$I$7+'Subp. Capital e Inversión'!$I$4</f>
        <v>39000000</v>
      </c>
      <c r="H12" s="42">
        <f>'Subp. Capital e Inversión'!$I$5+'Subp. Capital e Inversión'!$I$6+'Subp. Capital e Inversión'!$I$7+'Subp. Capital e Inversión'!$I$4</f>
        <v>39000000</v>
      </c>
      <c r="I12" s="42">
        <f>'Subp. Capital e Inversión'!$I$5+'Subp. Capital e Inversión'!$I$6+'Subp. Capital e Inversión'!$I$7+'Subp. Capital e Inversión'!$I$4</f>
        <v>39000000</v>
      </c>
      <c r="J12" s="104">
        <f>'Subp. Capital e Inversión'!$I$5+'Subp. Capital e Inversión'!$I$6+'Subp. Capital e Inversión'!$I$7+'Subp. Capital e Inversión'!$I$4</f>
        <v>39000000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 customHeight="1">
      <c r="A13" s="10"/>
      <c r="B13" s="105"/>
      <c r="C13" s="42"/>
      <c r="D13" s="42"/>
      <c r="E13" s="42"/>
      <c r="F13" s="42"/>
      <c r="G13" s="42"/>
      <c r="H13" s="42"/>
      <c r="I13" s="42"/>
      <c r="J13" s="104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2.75" customHeight="1">
      <c r="A14" s="39"/>
      <c r="B14" s="106" t="s">
        <v>241</v>
      </c>
      <c r="C14" s="107">
        <f t="shared" ref="C14:J14" si="1">SUM(C12)</f>
        <v>39000000</v>
      </c>
      <c r="D14" s="107">
        <f t="shared" si="1"/>
        <v>39000000</v>
      </c>
      <c r="E14" s="107">
        <f t="shared" si="1"/>
        <v>39000000</v>
      </c>
      <c r="F14" s="107">
        <f t="shared" si="1"/>
        <v>39000000</v>
      </c>
      <c r="G14" s="107">
        <f t="shared" si="1"/>
        <v>39000000</v>
      </c>
      <c r="H14" s="107">
        <f t="shared" si="1"/>
        <v>39000000</v>
      </c>
      <c r="I14" s="107">
        <f t="shared" si="1"/>
        <v>39000000</v>
      </c>
      <c r="J14" s="108">
        <f t="shared" si="1"/>
        <v>39000000</v>
      </c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12.75" customHeight="1">
      <c r="A15" s="10"/>
      <c r="B15" s="105"/>
      <c r="C15" s="42"/>
      <c r="D15" s="42"/>
      <c r="E15" s="42"/>
      <c r="F15" s="42"/>
      <c r="G15" s="42"/>
      <c r="H15" s="42"/>
      <c r="I15" s="42"/>
      <c r="J15" s="104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2.75" customHeight="1">
      <c r="A16" s="39"/>
      <c r="B16" s="109" t="s">
        <v>242</v>
      </c>
      <c r="C16" s="110">
        <f t="shared" ref="C16:J16" si="2">SUM(C9+C14)</f>
        <v>103618449.18000001</v>
      </c>
      <c r="D16" s="110">
        <f t="shared" si="2"/>
        <v>136102729.11180001</v>
      </c>
      <c r="E16" s="110">
        <f t="shared" si="2"/>
        <v>202722979.2174201</v>
      </c>
      <c r="F16" s="110">
        <f t="shared" si="2"/>
        <v>303853028.53927708</v>
      </c>
      <c r="G16" s="110">
        <f t="shared" si="2"/>
        <v>414400758.42640007</v>
      </c>
      <c r="H16" s="110">
        <f t="shared" si="2"/>
        <v>554544081.21331739</v>
      </c>
      <c r="I16" s="110">
        <f t="shared" si="2"/>
        <v>726615871.3922652</v>
      </c>
      <c r="J16" s="111">
        <f t="shared" si="2"/>
        <v>935925805.84675407</v>
      </c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12.75" customHeight="1">
      <c r="A17" s="10"/>
      <c r="B17" s="105"/>
      <c r="C17" s="42"/>
      <c r="D17" s="42"/>
      <c r="E17" s="42"/>
      <c r="F17" s="42"/>
      <c r="G17" s="42"/>
      <c r="H17" s="42"/>
      <c r="I17" s="42"/>
      <c r="J17" s="104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.75" customHeight="1">
      <c r="A18" s="10"/>
      <c r="B18" s="103" t="s">
        <v>243</v>
      </c>
      <c r="C18" s="42"/>
      <c r="D18" s="42"/>
      <c r="E18" s="42"/>
      <c r="F18" s="42"/>
      <c r="G18" s="42"/>
      <c r="H18" s="42"/>
      <c r="I18" s="42"/>
      <c r="J18" s="104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2.75" customHeight="1">
      <c r="A19" s="10"/>
      <c r="B19" s="105" t="s">
        <v>244</v>
      </c>
      <c r="C19" s="42">
        <f>'Subp. Compras y Pagos'!H139</f>
        <v>2970792</v>
      </c>
      <c r="D19" s="42">
        <f>'Subp. Compras y Pagos'!I140</f>
        <v>5991097.2000000011</v>
      </c>
      <c r="E19" s="42">
        <f>'Subp. Compras y Pagos'!J141</f>
        <v>10983678.200000003</v>
      </c>
      <c r="F19" s="42">
        <f>'Subp. Compras y Pagos'!K142</f>
        <v>16914864.428000007</v>
      </c>
      <c r="G19" s="42">
        <f>'Subp. Compras y Pagos'!L143</f>
        <v>19331273.632000014</v>
      </c>
      <c r="H19" s="42">
        <f>'Subp. Compras y Pagos'!M144</f>
        <v>23922451.119600017</v>
      </c>
      <c r="I19" s="42">
        <f>'Subp. Compras y Pagos'!N145</f>
        <v>29238551.368400022</v>
      </c>
      <c r="J19" s="104">
        <f>'Subp. Compras y Pagos'!P146</f>
        <v>35378647.155764028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.75" customHeight="1">
      <c r="A20" s="10"/>
      <c r="B20" s="105" t="s">
        <v>245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104">
        <v>0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2.75" customHeight="1">
      <c r="A21" s="10"/>
      <c r="B21" s="105" t="s">
        <v>246</v>
      </c>
      <c r="C21" s="42">
        <f>'Subp. IVA e IIBB'!G15+'Subp. IVA e IIBB'!L15</f>
        <v>906206.39999999991</v>
      </c>
      <c r="D21" s="42">
        <f>'Subp. IVA e IIBB'!G31+'Subp. IVA e IIBB'!L31</f>
        <v>1827516.2400000002</v>
      </c>
      <c r="E21" s="42">
        <f>'Subp. IVA e IIBB'!G47+'Subp. IVA e IIBB'!L47</f>
        <v>3350446.4400000013</v>
      </c>
      <c r="F21" s="42">
        <f>'Subp. IVA e IIBB'!G63+'Subp. IVA e IIBB'!L63</f>
        <v>5159687.5176000018</v>
      </c>
      <c r="G21" s="42">
        <f>'Subp. IVA e IIBB'!G79+'Subp. IVA e IIBB'!L79</f>
        <v>5896785.7344000051</v>
      </c>
      <c r="H21" s="42">
        <f>'Subp. IVA e IIBB'!G95+'Subp. IVA e IIBB'!L95</f>
        <v>7297272.3463200051</v>
      </c>
      <c r="I21" s="42">
        <f>'Subp. IVA e IIBB'!G111+'Subp. IVA e IIBB'!L111</f>
        <v>8918888.4232800044</v>
      </c>
      <c r="J21" s="104">
        <f>'Subp. IVA e IIBB'!G127+'Subp. IVA e IIBB'!L127</f>
        <v>10791854.99216881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2.75" customHeight="1">
      <c r="A22" s="10"/>
      <c r="B22" s="105" t="s">
        <v>100</v>
      </c>
      <c r="C22" s="42">
        <f>'Cash Flow Proyectado'!D45</f>
        <v>0</v>
      </c>
      <c r="D22" s="42">
        <f>'Cash Flow Proyectado'!E45</f>
        <v>7383801.5201300038</v>
      </c>
      <c r="E22" s="42">
        <f>'Cash Flow Proyectado'!F45</f>
        <v>20250102.889012527</v>
      </c>
      <c r="F22" s="42">
        <f>'Cash Flow Proyectado'!G45</f>
        <v>36214070.83996433</v>
      </c>
      <c r="G22" s="42">
        <f>'Cash Flow Proyectado'!H45</f>
        <v>48065933.707360536</v>
      </c>
      <c r="H22" s="42">
        <f>'Cash Flow Proyectado'!I45</f>
        <v>61610916.333469249</v>
      </c>
      <c r="I22" s="42">
        <f>'Cash Flow Proyectado'!J45</f>
        <v>76914414.875681967</v>
      </c>
      <c r="J22" s="104">
        <f>'Cash Flow Proyectado'!K45</f>
        <v>94608112.339327872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2.75" customHeight="1">
      <c r="A23" s="39"/>
      <c r="B23" s="106" t="s">
        <v>247</v>
      </c>
      <c r="C23" s="107">
        <f t="shared" ref="C23:J23" si="3">SUM(C19:C22)</f>
        <v>3876998.4</v>
      </c>
      <c r="D23" s="107">
        <f t="shared" si="3"/>
        <v>15202414.960130006</v>
      </c>
      <c r="E23" s="107">
        <f t="shared" si="3"/>
        <v>34584227.529012531</v>
      </c>
      <c r="F23" s="107">
        <f t="shared" si="3"/>
        <v>58288622.785564341</v>
      </c>
      <c r="G23" s="107">
        <f t="shared" si="3"/>
        <v>73293993.073760554</v>
      </c>
      <c r="H23" s="107">
        <f t="shared" si="3"/>
        <v>92830639.799389273</v>
      </c>
      <c r="I23" s="107">
        <f t="shared" si="3"/>
        <v>115071854.66736199</v>
      </c>
      <c r="J23" s="108">
        <f t="shared" si="3"/>
        <v>140778614.4872607</v>
      </c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2.75" customHeight="1">
      <c r="A24" s="10"/>
      <c r="B24" s="105"/>
      <c r="C24" s="42"/>
      <c r="D24" s="42"/>
      <c r="E24" s="42"/>
      <c r="F24" s="42"/>
      <c r="G24" s="42"/>
      <c r="H24" s="42"/>
      <c r="I24" s="42"/>
      <c r="J24" s="104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2.75" customHeight="1">
      <c r="A25" s="10"/>
      <c r="B25" s="103" t="s">
        <v>248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104">
        <v>0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2.75" customHeight="1">
      <c r="A26" s="10"/>
      <c r="B26" s="105"/>
      <c r="C26" s="42"/>
      <c r="D26" s="42"/>
      <c r="E26" s="42"/>
      <c r="F26" s="42"/>
      <c r="G26" s="42"/>
      <c r="H26" s="42"/>
      <c r="I26" s="42"/>
      <c r="J26" s="104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2.75" customHeight="1">
      <c r="A27" s="39"/>
      <c r="B27" s="106" t="s">
        <v>249</v>
      </c>
      <c r="C27" s="107">
        <f t="shared" ref="C27:J27" si="4">SUM(C25)</f>
        <v>0</v>
      </c>
      <c r="D27" s="107">
        <f t="shared" si="4"/>
        <v>0</v>
      </c>
      <c r="E27" s="107">
        <f t="shared" si="4"/>
        <v>0</v>
      </c>
      <c r="F27" s="107">
        <f t="shared" si="4"/>
        <v>0</v>
      </c>
      <c r="G27" s="107">
        <f t="shared" si="4"/>
        <v>0</v>
      </c>
      <c r="H27" s="107">
        <f t="shared" si="4"/>
        <v>0</v>
      </c>
      <c r="I27" s="107">
        <f t="shared" si="4"/>
        <v>0</v>
      </c>
      <c r="J27" s="108">
        <f t="shared" si="4"/>
        <v>0</v>
      </c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2.75" customHeight="1">
      <c r="A28" s="10"/>
      <c r="B28" s="105"/>
      <c r="C28" s="42"/>
      <c r="D28" s="42"/>
      <c r="E28" s="42"/>
      <c r="F28" s="42"/>
      <c r="G28" s="42"/>
      <c r="H28" s="42"/>
      <c r="I28" s="42"/>
      <c r="J28" s="104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2.75" customHeight="1">
      <c r="A29" s="39"/>
      <c r="B29" s="109" t="s">
        <v>250</v>
      </c>
      <c r="C29" s="110">
        <f t="shared" ref="C29:J29" si="5">SUM(C23+C27)</f>
        <v>3876998.4</v>
      </c>
      <c r="D29" s="110">
        <f t="shared" si="5"/>
        <v>15202414.960130006</v>
      </c>
      <c r="E29" s="110">
        <f t="shared" si="5"/>
        <v>34584227.529012531</v>
      </c>
      <c r="F29" s="110">
        <f t="shared" si="5"/>
        <v>58288622.785564341</v>
      </c>
      <c r="G29" s="110">
        <f t="shared" si="5"/>
        <v>73293993.073760554</v>
      </c>
      <c r="H29" s="110">
        <f t="shared" si="5"/>
        <v>92830639.799389273</v>
      </c>
      <c r="I29" s="110">
        <f t="shared" si="5"/>
        <v>115071854.66736199</v>
      </c>
      <c r="J29" s="111">
        <f t="shared" si="5"/>
        <v>140778614.4872607</v>
      </c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12.75" customHeight="1">
      <c r="A30" s="10"/>
      <c r="B30" s="105"/>
      <c r="C30" s="42"/>
      <c r="D30" s="42"/>
      <c r="E30" s="42"/>
      <c r="F30" s="42"/>
      <c r="G30" s="42"/>
      <c r="H30" s="42"/>
      <c r="I30" s="42"/>
      <c r="J30" s="104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2.75" customHeight="1">
      <c r="A31" s="10"/>
      <c r="B31" s="103" t="s">
        <v>251</v>
      </c>
      <c r="C31" s="42"/>
      <c r="D31" s="42"/>
      <c r="E31" s="42"/>
      <c r="F31" s="42"/>
      <c r="G31" s="42"/>
      <c r="H31" s="42"/>
      <c r="I31" s="42"/>
      <c r="J31" s="104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2.75" customHeight="1">
      <c r="A32" s="10"/>
      <c r="B32" s="105" t="s">
        <v>252</v>
      </c>
      <c r="C32" s="42">
        <f>'Hoja de datos'!$C$21</f>
        <v>94270000</v>
      </c>
      <c r="D32" s="42">
        <f>'Hoja de datos'!$C$21</f>
        <v>94270000</v>
      </c>
      <c r="E32" s="42">
        <f>'Hoja de datos'!$C$21</f>
        <v>94270000</v>
      </c>
      <c r="F32" s="42">
        <f>'Hoja de datos'!$C$21</f>
        <v>94270000</v>
      </c>
      <c r="G32" s="42">
        <f>'Hoja de datos'!$C$21</f>
        <v>94270000</v>
      </c>
      <c r="H32" s="42">
        <f>'Hoja de datos'!$C$21</f>
        <v>94270000</v>
      </c>
      <c r="I32" s="42">
        <f>'Hoja de datos'!$C$21</f>
        <v>94270000</v>
      </c>
      <c r="J32" s="104">
        <f>'Hoja de datos'!$C$21</f>
        <v>94270000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2.75" customHeight="1">
      <c r="A33" s="10"/>
      <c r="B33" s="105" t="s">
        <v>253</v>
      </c>
      <c r="C33" s="42">
        <v>0</v>
      </c>
      <c r="D33" s="42">
        <f t="shared" ref="D33:J33" si="6">C33+C34</f>
        <v>5471450.7799999975</v>
      </c>
      <c r="E33" s="42">
        <f t="shared" si="6"/>
        <v>26630314.151669987</v>
      </c>
      <c r="F33" s="42">
        <f t="shared" si="6"/>
        <v>73868751.688407451</v>
      </c>
      <c r="G33" s="42">
        <f t="shared" si="6"/>
        <v>151294405.75371265</v>
      </c>
      <c r="H33" s="42">
        <f t="shared" si="6"/>
        <v>246836765.35263956</v>
      </c>
      <c r="I33" s="42">
        <f t="shared" si="6"/>
        <v>367443441.41392821</v>
      </c>
      <c r="J33" s="104">
        <f t="shared" si="6"/>
        <v>517274016.72490323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2.75" customHeight="1">
      <c r="A34" s="10"/>
      <c r="B34" s="105" t="s">
        <v>254</v>
      </c>
      <c r="C34" s="42">
        <f>'EERR Proyectado'!C23</f>
        <v>5471450.7799999975</v>
      </c>
      <c r="D34" s="42">
        <f>'EERR Proyectado'!D23</f>
        <v>21158863.371669989</v>
      </c>
      <c r="E34" s="42">
        <f>'EERR Proyectado'!E23</f>
        <v>47238437.536737472</v>
      </c>
      <c r="F34" s="42">
        <f>'EERR Proyectado'!F23</f>
        <v>77425654.065305203</v>
      </c>
      <c r="G34" s="42">
        <f>'EERR Proyectado'!G23</f>
        <v>95542359.598926902</v>
      </c>
      <c r="H34" s="42">
        <f>'EERR Proyectado'!H23</f>
        <v>120606676.06128865</v>
      </c>
      <c r="I34" s="42">
        <f>'EERR Proyectado'!I23</f>
        <v>149830575.31097504</v>
      </c>
      <c r="J34" s="104">
        <f>'EERR Proyectado'!J23</f>
        <v>183603174.63459027</v>
      </c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2.75" customHeight="1">
      <c r="A35" s="10"/>
      <c r="B35" s="105"/>
      <c r="C35" s="42"/>
      <c r="D35" s="42"/>
      <c r="E35" s="42"/>
      <c r="F35" s="42"/>
      <c r="G35" s="42"/>
      <c r="H35" s="42"/>
      <c r="I35" s="42"/>
      <c r="J35" s="104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2.75" customHeight="1">
      <c r="A36" s="39"/>
      <c r="B36" s="109" t="s">
        <v>255</v>
      </c>
      <c r="C36" s="110">
        <f t="shared" ref="C36:J36" si="7">SUM(C32:C34)</f>
        <v>99741450.780000001</v>
      </c>
      <c r="D36" s="110">
        <f t="shared" si="7"/>
        <v>120900314.15166999</v>
      </c>
      <c r="E36" s="110">
        <f t="shared" si="7"/>
        <v>168138751.68840745</v>
      </c>
      <c r="F36" s="110">
        <f t="shared" si="7"/>
        <v>245564405.75371265</v>
      </c>
      <c r="G36" s="110">
        <f t="shared" si="7"/>
        <v>341106765.35263956</v>
      </c>
      <c r="H36" s="110">
        <f t="shared" si="7"/>
        <v>461713441.41392821</v>
      </c>
      <c r="I36" s="110">
        <f t="shared" si="7"/>
        <v>611544016.72490323</v>
      </c>
      <c r="J36" s="111">
        <f t="shared" si="7"/>
        <v>795147191.35949349</v>
      </c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12.75" customHeight="1">
      <c r="A37" s="10"/>
      <c r="B37" s="105"/>
      <c r="C37" s="42"/>
      <c r="D37" s="42"/>
      <c r="E37" s="42"/>
      <c r="F37" s="42"/>
      <c r="G37" s="42"/>
      <c r="H37" s="42"/>
      <c r="I37" s="42"/>
      <c r="J37" s="104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.75" customHeight="1">
      <c r="A38" s="39"/>
      <c r="B38" s="112" t="s">
        <v>256</v>
      </c>
      <c r="C38" s="113">
        <f t="shared" ref="C38:J38" si="8">SUM(C29+C36)</f>
        <v>103618449.18000001</v>
      </c>
      <c r="D38" s="113">
        <f t="shared" si="8"/>
        <v>136102729.11180001</v>
      </c>
      <c r="E38" s="113">
        <f t="shared" si="8"/>
        <v>202722979.21741998</v>
      </c>
      <c r="F38" s="113">
        <f t="shared" si="8"/>
        <v>303853028.53927702</v>
      </c>
      <c r="G38" s="113">
        <f t="shared" si="8"/>
        <v>414400758.42640013</v>
      </c>
      <c r="H38" s="113">
        <f t="shared" si="8"/>
        <v>554544081.21331751</v>
      </c>
      <c r="I38" s="113">
        <f t="shared" si="8"/>
        <v>726615871.3922652</v>
      </c>
      <c r="J38" s="114">
        <f t="shared" si="8"/>
        <v>935925805.84675419</v>
      </c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12.75" customHeight="1">
      <c r="A39" s="10"/>
      <c r="B39" s="10"/>
      <c r="C39" s="42"/>
      <c r="D39" s="42"/>
      <c r="E39" s="42"/>
      <c r="F39" s="42"/>
      <c r="G39" s="42"/>
      <c r="H39" s="42"/>
      <c r="I39" s="42"/>
      <c r="J39" s="42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2.75" customHeight="1">
      <c r="A40" s="39"/>
      <c r="B40" s="39" t="s">
        <v>257</v>
      </c>
      <c r="C40" s="110">
        <f t="shared" ref="C40:J40" si="9">C16-C38</f>
        <v>0</v>
      </c>
      <c r="D40" s="110">
        <f t="shared" si="9"/>
        <v>0</v>
      </c>
      <c r="E40" s="110">
        <f t="shared" si="9"/>
        <v>0</v>
      </c>
      <c r="F40" s="110">
        <f t="shared" si="9"/>
        <v>0</v>
      </c>
      <c r="G40" s="110">
        <f t="shared" si="9"/>
        <v>0</v>
      </c>
      <c r="H40" s="110">
        <f t="shared" si="9"/>
        <v>0</v>
      </c>
      <c r="I40" s="110">
        <f t="shared" si="9"/>
        <v>0</v>
      </c>
      <c r="J40" s="110">
        <f t="shared" si="9"/>
        <v>0</v>
      </c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12.75" customHeight="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12.75" customHeight="1">
      <c r="A42" s="39"/>
      <c r="B42" s="115" t="s">
        <v>258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12.75" customHeight="1">
      <c r="A43" s="10"/>
      <c r="B43" s="115" t="s">
        <v>259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2.75" hidden="1" customHeight="1">
      <c r="A44" s="10"/>
      <c r="B44" s="10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2.75" hidden="1" customHeight="1">
      <c r="A45" s="10"/>
      <c r="B45" s="10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sheetProtection algorithmName="SHA-512" hashValue="0U+0afytvCJxVh+ZvKlodyPYhs1iZ55rYl1gJ5jtCpp4uZv0hl77UwFcBAHkreiXt2Xsebk4E3l5nMFoah6bww==" saltValue="6uZe+Dt44RZ0h3PUOCYGvw==" spinCount="100000" sheet="1" objects="1" scenarios="1"/>
  <mergeCells count="1">
    <mergeCell ref="B2:J2"/>
  </mergeCells>
  <pageMargins left="0.7" right="0.7" top="0.75" bottom="0.75" header="0" footer="0"/>
  <pageSetup scale="6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showRowColHeaders="0" zoomScaleNormal="100" workbookViewId="0">
      <selection activeCell="F19" sqref="F19"/>
    </sheetView>
  </sheetViews>
  <sheetFormatPr baseColWidth="10" defaultColWidth="12.625" defaultRowHeight="15" customHeight="1"/>
  <cols>
    <col min="1" max="1" width="6.25" customWidth="1"/>
    <col min="2" max="2" width="37.125" customWidth="1"/>
    <col min="3" max="3" width="11.25" customWidth="1"/>
    <col min="4" max="4" width="12.125" bestFit="1" customWidth="1"/>
    <col min="5" max="10" width="12.125" customWidth="1"/>
    <col min="11" max="26" width="9.375" customWidth="1"/>
  </cols>
  <sheetData>
    <row r="1" spans="1:26" ht="12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2.75" customHeight="1">
      <c r="A2" s="10"/>
      <c r="B2" s="127" t="s">
        <v>260</v>
      </c>
      <c r="C2" s="129"/>
      <c r="D2" s="129"/>
      <c r="E2" s="129"/>
      <c r="F2" s="129"/>
      <c r="G2" s="129"/>
      <c r="H2" s="129"/>
      <c r="I2" s="129"/>
      <c r="J2" s="128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2.75" customHeight="1">
      <c r="A3" s="10"/>
      <c r="B3" s="11"/>
      <c r="C3" s="11" t="s">
        <v>15</v>
      </c>
      <c r="D3" s="11" t="s">
        <v>16</v>
      </c>
      <c r="E3" s="11" t="s">
        <v>17</v>
      </c>
      <c r="F3" s="11" t="s">
        <v>18</v>
      </c>
      <c r="G3" s="11" t="s">
        <v>19</v>
      </c>
      <c r="H3" s="11" t="s">
        <v>20</v>
      </c>
      <c r="I3" s="11" t="s">
        <v>21</v>
      </c>
      <c r="J3" s="11" t="s">
        <v>22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2.75" customHeight="1">
      <c r="A4" s="10"/>
      <c r="B4" s="12" t="s">
        <v>261</v>
      </c>
      <c r="C4" s="43">
        <f>'Subp. Ventas y Cobros'!D139</f>
        <v>49368000</v>
      </c>
      <c r="D4" s="43">
        <f>'Subp. Ventas y Cobros'!D140</f>
        <v>110781792</v>
      </c>
      <c r="E4" s="43">
        <f>'Subp. Ventas y Cobros'!D141</f>
        <v>203099952.00000003</v>
      </c>
      <c r="F4" s="43">
        <f>'Subp. Ventas y Cobros'!D142</f>
        <v>312773926.0800001</v>
      </c>
      <c r="G4" s="43">
        <f>'Subp. Ventas y Cobros'!D143</f>
        <v>385491673.6000002</v>
      </c>
      <c r="H4" s="43">
        <f>'Subp. Ventas y Cobros'!D144</f>
        <v>477045946.0800004</v>
      </c>
      <c r="I4" s="43">
        <f>'Subp. Ventas y Cobros'!D145</f>
        <v>583056156.32000041</v>
      </c>
      <c r="J4" s="43">
        <f>'Subp. Ventas y Cobros'!D146</f>
        <v>705497949.14720058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2.75" customHeight="1">
      <c r="A5" s="10"/>
      <c r="B5" s="12" t="s">
        <v>55</v>
      </c>
      <c r="C5" s="43">
        <f>'Subp. IVA e IIBB'!L132</f>
        <v>1481040</v>
      </c>
      <c r="D5" s="43">
        <f>'Subp. IVA e IIBB'!L133</f>
        <v>3323453.76</v>
      </c>
      <c r="E5" s="43">
        <f>'Subp. IVA e IIBB'!L134</f>
        <v>6092998.5600000005</v>
      </c>
      <c r="F5" s="43">
        <f>'Subp. IVA e IIBB'!L135</f>
        <v>9383217.7824000027</v>
      </c>
      <c r="G5" s="43">
        <f>'Subp. IVA e IIBB'!L136</f>
        <v>11564750.208000006</v>
      </c>
      <c r="H5" s="43">
        <f>'Subp. IVA e IIBB'!L137</f>
        <v>14311378.382400012</v>
      </c>
      <c r="I5" s="43">
        <f>'Subp. IVA e IIBB'!L138</f>
        <v>17491684.689600013</v>
      </c>
      <c r="J5" s="43">
        <f>'Subp. IVA e IIBB'!L139</f>
        <v>21164938.474416018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2.75" customHeight="1">
      <c r="A6" s="10"/>
      <c r="B6" s="37" t="s">
        <v>262</v>
      </c>
      <c r="C6" s="38">
        <f t="shared" ref="C6:J6" si="0">C4-C5</f>
        <v>47886960</v>
      </c>
      <c r="D6" s="38">
        <f t="shared" si="0"/>
        <v>107458338.23999999</v>
      </c>
      <c r="E6" s="38">
        <f t="shared" si="0"/>
        <v>197006953.44000003</v>
      </c>
      <c r="F6" s="38">
        <f t="shared" si="0"/>
        <v>303390708.29760009</v>
      </c>
      <c r="G6" s="38">
        <f t="shared" si="0"/>
        <v>373926923.3920002</v>
      </c>
      <c r="H6" s="38">
        <f t="shared" si="0"/>
        <v>462734567.69760036</v>
      </c>
      <c r="I6" s="38">
        <f t="shared" si="0"/>
        <v>565564471.63040042</v>
      </c>
      <c r="J6" s="38">
        <f t="shared" si="0"/>
        <v>684333010.67278457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2.75" customHeight="1">
      <c r="A7" s="10"/>
      <c r="B7" s="12" t="s">
        <v>170</v>
      </c>
      <c r="C7" s="43">
        <f>'Subp. CMV'!F132</f>
        <v>20460000</v>
      </c>
      <c r="D7" s="43">
        <f>'Subp. CMV'!F133</f>
        <v>45912240</v>
      </c>
      <c r="E7" s="43">
        <f>'Subp. CMV'!F134</f>
        <v>84172440.000000015</v>
      </c>
      <c r="F7" s="43">
        <f>'Subp. CMV'!F135</f>
        <v>129625557.60000005</v>
      </c>
      <c r="G7" s="43">
        <f>'Subp. CMV'!F136</f>
        <v>159762592.00000012</v>
      </c>
      <c r="H7" s="43">
        <f>'Subp. CMV'!F137</f>
        <v>197706207.60000014</v>
      </c>
      <c r="I7" s="43">
        <f>'Subp. CMV'!F138</f>
        <v>241640920.40000021</v>
      </c>
      <c r="J7" s="43">
        <f>'Subp. CMV'!F139</f>
        <v>292385513.68400025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.75" customHeight="1">
      <c r="A8" s="10"/>
      <c r="B8" s="37" t="s">
        <v>263</v>
      </c>
      <c r="C8" s="38">
        <f t="shared" ref="C8:J8" si="1">C6-C7</f>
        <v>27426960</v>
      </c>
      <c r="D8" s="38">
        <f t="shared" si="1"/>
        <v>61546098.239999995</v>
      </c>
      <c r="E8" s="38">
        <f t="shared" si="1"/>
        <v>112834513.44000001</v>
      </c>
      <c r="F8" s="38">
        <f t="shared" si="1"/>
        <v>173765150.69760004</v>
      </c>
      <c r="G8" s="38">
        <f t="shared" si="1"/>
        <v>214164331.39200008</v>
      </c>
      <c r="H8" s="38">
        <f t="shared" si="1"/>
        <v>265028360.09760022</v>
      </c>
      <c r="I8" s="38">
        <f t="shared" si="1"/>
        <v>323923551.2304002</v>
      </c>
      <c r="J8" s="38">
        <f t="shared" si="1"/>
        <v>391947496.98878431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.75" customHeight="1">
      <c r="A9" s="10"/>
      <c r="B9" s="116"/>
      <c r="C9" s="117"/>
      <c r="D9" s="117"/>
      <c r="E9" s="117"/>
      <c r="F9" s="117"/>
      <c r="G9" s="117"/>
      <c r="H9" s="117"/>
      <c r="I9" s="117"/>
      <c r="J9" s="117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 customHeight="1">
      <c r="A10" s="10"/>
      <c r="B10" s="118" t="s">
        <v>264</v>
      </c>
      <c r="C10" s="119">
        <f>'Subp. Gastos'!C17</f>
        <v>3249581.94</v>
      </c>
      <c r="D10" s="119">
        <f>'Subp. Gastos'!D17</f>
        <v>4075861.0370000005</v>
      </c>
      <c r="E10" s="119">
        <f>'Subp. Gastos'!E17</f>
        <v>4134954.0888499999</v>
      </c>
      <c r="F10" s="119">
        <f>'Subp. Gastos'!F17</f>
        <v>4197001.7932925001</v>
      </c>
      <c r="G10" s="119">
        <f>'Subp. Gastos'!G17</f>
        <v>4262151.8829571251</v>
      </c>
      <c r="H10" s="119">
        <f>'Subp. Gastos'!H17</f>
        <v>4330559.4771049814</v>
      </c>
      <c r="I10" s="119">
        <f>'Subp. Gastos'!I17</f>
        <v>4402387.4509602301</v>
      </c>
      <c r="J10" s="119">
        <f>'Subp. Gastos'!J17</f>
        <v>4477806.8235082421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.75" customHeight="1">
      <c r="A11" s="10"/>
      <c r="B11" s="12" t="s">
        <v>73</v>
      </c>
      <c r="C11" s="43">
        <f>'Subp. Gastos'!C34</f>
        <v>6524353.9399999995</v>
      </c>
      <c r="D11" s="43">
        <f>'Subp. Gastos'!D34</f>
        <v>16662920.304199999</v>
      </c>
      <c r="E11" s="43">
        <f>'Subp. Gastos'!E34</f>
        <v>28859134.318050005</v>
      </c>
      <c r="F11" s="43">
        <f>'Subp. Gastos'!F34</f>
        <v>43484945.161320515</v>
      </c>
      <c r="G11" s="43">
        <f>'Subp. Gastos'!G34</f>
        <v>53754233.423152149</v>
      </c>
      <c r="H11" s="43">
        <f>'Subp. Gastos'!H34</f>
        <v>65839572.807153784</v>
      </c>
      <c r="I11" s="43">
        <f>'Subp. Gastos'!I34</f>
        <v>80029506.403270259</v>
      </c>
      <c r="J11" s="43">
        <f>'Subp. Gastos'!J34</f>
        <v>96400402.642369568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2.75" customHeight="1">
      <c r="A12" s="10"/>
      <c r="B12" s="12" t="s">
        <v>265</v>
      </c>
      <c r="C12" s="43">
        <f>'Subp. Gastos'!C25+'Subp. Gastos'!C40</f>
        <v>12181573.34</v>
      </c>
      <c r="D12" s="43">
        <f>'Subp. Gastos'!D25+'Subp. Gastos'!D40</f>
        <v>12264652.007000001</v>
      </c>
      <c r="E12" s="43">
        <f>'Subp. Gastos'!E25+'Subp. Gastos'!E40</f>
        <v>12351884.607350001</v>
      </c>
      <c r="F12" s="43">
        <f>'Subp. Gastos'!F25+'Subp. Gastos'!F40</f>
        <v>12443478.837717501</v>
      </c>
      <c r="G12" s="43">
        <f>'Subp. Gastos'!G25+'Subp. Gastos'!G40</f>
        <v>12539652.779603375</v>
      </c>
      <c r="H12" s="43">
        <f>'Subp. Gastos'!H25+'Subp. Gastos'!H40</f>
        <v>12640635.418583544</v>
      </c>
      <c r="I12" s="43">
        <f>'Subp. Gastos'!I25+'Subp. Gastos'!I40</f>
        <v>12746667.189512722</v>
      </c>
      <c r="J12" s="43">
        <f>'Subp. Gastos'!J25+'Subp. Gastos'!J40</f>
        <v>12858000.548988359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 customHeight="1">
      <c r="A13" s="10"/>
      <c r="B13" s="37" t="s">
        <v>266</v>
      </c>
      <c r="C13" s="38">
        <f t="shared" ref="C13:J13" si="2">C8-C10-C11-C12</f>
        <v>5471450.7799999975</v>
      </c>
      <c r="D13" s="38">
        <f t="shared" si="2"/>
        <v>28542664.891799994</v>
      </c>
      <c r="E13" s="38">
        <f t="shared" si="2"/>
        <v>67488540.425750002</v>
      </c>
      <c r="F13" s="38">
        <f t="shared" si="2"/>
        <v>113639724.90526953</v>
      </c>
      <c r="G13" s="38">
        <f t="shared" si="2"/>
        <v>143608293.30628744</v>
      </c>
      <c r="H13" s="38">
        <f t="shared" si="2"/>
        <v>182217592.3947579</v>
      </c>
      <c r="I13" s="38">
        <f t="shared" si="2"/>
        <v>226744990.18665701</v>
      </c>
      <c r="J13" s="38">
        <f t="shared" si="2"/>
        <v>278211286.97391814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3" customHeight="1">
      <c r="A14" s="10"/>
      <c r="B14" s="116"/>
      <c r="C14" s="117"/>
      <c r="D14" s="117"/>
      <c r="E14" s="117"/>
      <c r="F14" s="117"/>
      <c r="G14" s="117"/>
      <c r="H14" s="117"/>
      <c r="I14" s="117"/>
      <c r="J14" s="117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4.25">
      <c r="A15" s="10"/>
      <c r="B15" s="118" t="s">
        <v>267</v>
      </c>
      <c r="C15" s="119">
        <v>0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119">
        <v>0</v>
      </c>
      <c r="J15" s="119">
        <v>0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2.75" customHeight="1">
      <c r="A16" s="10"/>
      <c r="B16" s="12" t="s">
        <v>268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.75" customHeight="1">
      <c r="A17" s="10"/>
      <c r="B17" s="37" t="s">
        <v>269</v>
      </c>
      <c r="C17" s="38">
        <f t="shared" ref="C17:J17" si="3">C13-C15-C16</f>
        <v>5471450.7799999975</v>
      </c>
      <c r="D17" s="38">
        <f t="shared" si="3"/>
        <v>28542664.891799994</v>
      </c>
      <c r="E17" s="38">
        <f t="shared" si="3"/>
        <v>67488540.425750002</v>
      </c>
      <c r="F17" s="38">
        <f t="shared" si="3"/>
        <v>113639724.90526953</v>
      </c>
      <c r="G17" s="38">
        <f t="shared" si="3"/>
        <v>143608293.30628744</v>
      </c>
      <c r="H17" s="38">
        <f t="shared" si="3"/>
        <v>182217592.3947579</v>
      </c>
      <c r="I17" s="38">
        <f t="shared" si="3"/>
        <v>226744990.18665701</v>
      </c>
      <c r="J17" s="38">
        <f t="shared" si="3"/>
        <v>278211286.97391814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.75" customHeight="1">
      <c r="A18" s="10"/>
      <c r="B18" s="116"/>
      <c r="C18" s="117"/>
      <c r="D18" s="117"/>
      <c r="E18" s="117"/>
      <c r="F18" s="117"/>
      <c r="G18" s="117"/>
      <c r="H18" s="117"/>
      <c r="I18" s="117"/>
      <c r="J18" s="117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2.75" customHeight="1">
      <c r="A19" s="10"/>
      <c r="B19" s="118" t="s">
        <v>270</v>
      </c>
      <c r="C19" s="119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.75" customHeight="1">
      <c r="A20" s="10"/>
      <c r="B20" s="37" t="s">
        <v>271</v>
      </c>
      <c r="C20" s="38">
        <f t="shared" ref="C20:J20" si="4">C17-C19</f>
        <v>5471450.7799999975</v>
      </c>
      <c r="D20" s="38">
        <f t="shared" si="4"/>
        <v>28542664.891799994</v>
      </c>
      <c r="E20" s="38">
        <f t="shared" si="4"/>
        <v>67488540.425750002</v>
      </c>
      <c r="F20" s="38">
        <f t="shared" si="4"/>
        <v>113639724.90526953</v>
      </c>
      <c r="G20" s="38">
        <f t="shared" si="4"/>
        <v>143608293.30628744</v>
      </c>
      <c r="H20" s="38">
        <f t="shared" si="4"/>
        <v>182217592.3947579</v>
      </c>
      <c r="I20" s="38">
        <f t="shared" si="4"/>
        <v>226744990.18665701</v>
      </c>
      <c r="J20" s="38">
        <f t="shared" si="4"/>
        <v>278211286.97391814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2.75" customHeight="1">
      <c r="A21" s="10"/>
      <c r="B21" s="116"/>
      <c r="C21" s="117"/>
      <c r="D21" s="117"/>
      <c r="E21" s="117"/>
      <c r="F21" s="117"/>
      <c r="G21" s="117"/>
      <c r="H21" s="117"/>
      <c r="I21" s="117"/>
      <c r="J21" s="117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2.75" customHeight="1">
      <c r="A22" s="10"/>
      <c r="B22" s="118" t="s">
        <v>100</v>
      </c>
      <c r="C22" s="119">
        <f>'Cash Flow Proyectado'!D45</f>
        <v>0</v>
      </c>
      <c r="D22" s="119">
        <f>'Cash Flow Proyectado'!E45</f>
        <v>7383801.5201300038</v>
      </c>
      <c r="E22" s="119">
        <f>'Cash Flow Proyectado'!F45</f>
        <v>20250102.889012527</v>
      </c>
      <c r="F22" s="119">
        <f>'Cash Flow Proyectado'!G45</f>
        <v>36214070.83996433</v>
      </c>
      <c r="G22" s="119">
        <f>'Cash Flow Proyectado'!H45</f>
        <v>48065933.707360536</v>
      </c>
      <c r="H22" s="119">
        <f>'Cash Flow Proyectado'!I45</f>
        <v>61610916.333469249</v>
      </c>
      <c r="I22" s="119">
        <f>'Cash Flow Proyectado'!J45</f>
        <v>76914414.875681967</v>
      </c>
      <c r="J22" s="119">
        <f>'Cash Flow Proyectado'!K45</f>
        <v>94608112.339327872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2.75" customHeight="1">
      <c r="A23" s="10"/>
      <c r="B23" s="30" t="s">
        <v>272</v>
      </c>
      <c r="C23" s="45">
        <f t="shared" ref="C23:J23" si="5">C20-C22</f>
        <v>5471450.7799999975</v>
      </c>
      <c r="D23" s="45">
        <f t="shared" si="5"/>
        <v>21158863.371669989</v>
      </c>
      <c r="E23" s="45">
        <f t="shared" si="5"/>
        <v>47238437.536737472</v>
      </c>
      <c r="F23" s="45">
        <f t="shared" si="5"/>
        <v>77425654.065305203</v>
      </c>
      <c r="G23" s="45">
        <f t="shared" si="5"/>
        <v>95542359.598926902</v>
      </c>
      <c r="H23" s="45">
        <f t="shared" si="5"/>
        <v>120606676.06128865</v>
      </c>
      <c r="I23" s="45">
        <f t="shared" si="5"/>
        <v>149830575.31097504</v>
      </c>
      <c r="J23" s="45">
        <f t="shared" si="5"/>
        <v>183603174.63459027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2.75" customHeight="1">
      <c r="A24" s="10"/>
      <c r="B24" s="86" t="s">
        <v>273</v>
      </c>
      <c r="C24" s="120">
        <f t="shared" ref="C24:J24" si="6">C23/C6</f>
        <v>0.11425763464625856</v>
      </c>
      <c r="D24" s="120">
        <f t="shared" si="6"/>
        <v>0.19690294599953037</v>
      </c>
      <c r="E24" s="120">
        <f t="shared" si="6"/>
        <v>0.23978055957869679</v>
      </c>
      <c r="F24" s="120">
        <f t="shared" si="6"/>
        <v>0.25520113816194173</v>
      </c>
      <c r="G24" s="120">
        <f t="shared" si="6"/>
        <v>0.25551077930477506</v>
      </c>
      <c r="H24" s="120">
        <f t="shared" si="6"/>
        <v>0.26063900231483417</v>
      </c>
      <c r="I24" s="120">
        <f t="shared" si="6"/>
        <v>0.26492218451955762</v>
      </c>
      <c r="J24" s="120">
        <f t="shared" si="6"/>
        <v>0.26829507238600908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2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2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2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2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2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2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2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2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2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sheetProtection algorithmName="SHA-512" hashValue="cUD89hBiqImJB0ZYZ18jx07oVorDXSwJ76xN8vy2gkjzkewUCmTNk/6pv53hFY/blUjDQT2TT8UOl9ndVjIOAQ==" saltValue="LBWIlFNlYtl/Lfq7WC+dkg==" spinCount="100000" sheet="1" objects="1" scenarios="1"/>
  <mergeCells count="1">
    <mergeCell ref="B2:J2"/>
  </mergeCells>
  <pageMargins left="0.7" right="0.7" top="0.75" bottom="0.75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13</vt:i4>
      </vt:variant>
    </vt:vector>
  </HeadingPairs>
  <TitlesOfParts>
    <vt:vector size="27" baseType="lpstr">
      <vt:lpstr>Carátula</vt:lpstr>
      <vt:lpstr>Hoja de datos</vt:lpstr>
      <vt:lpstr>Comando</vt:lpstr>
      <vt:lpstr>Datos ajustados</vt:lpstr>
      <vt:lpstr>Cash Flow Proyectado</vt:lpstr>
      <vt:lpstr>Subp. Ventas y Cobros</vt:lpstr>
      <vt:lpstr>Subp. Compras y Pagos</vt:lpstr>
      <vt:lpstr>Subp. IVA e IIBB</vt:lpstr>
      <vt:lpstr>Subp. Inventarios</vt:lpstr>
      <vt:lpstr>Subp. CMV</vt:lpstr>
      <vt:lpstr>Subp. Gastos</vt:lpstr>
      <vt:lpstr>Subp. Capital e Inversión</vt:lpstr>
      <vt:lpstr>ESP Proyectado</vt:lpstr>
      <vt:lpstr>EERR Proyectado</vt:lpstr>
      <vt:lpstr>Carátula!Área_de_impresión</vt:lpstr>
      <vt:lpstr>'Cash Flow Proyectado'!Área_de_impresión</vt:lpstr>
      <vt:lpstr>Comando!Área_de_impresión</vt:lpstr>
      <vt:lpstr>'Datos ajustados'!Área_de_impresión</vt:lpstr>
      <vt:lpstr>'EERR Proyectado'!Área_de_impresión</vt:lpstr>
      <vt:lpstr>'ESP Proyectado'!Área_de_impresión</vt:lpstr>
      <vt:lpstr>'Hoja de datos'!Área_de_impresión</vt:lpstr>
      <vt:lpstr>'Subp. Capital e Inversión'!Área_de_impresión</vt:lpstr>
      <vt:lpstr>'Subp. CMV'!Área_de_impresión</vt:lpstr>
      <vt:lpstr>'Subp. Compras y Pagos'!Área_de_impresión</vt:lpstr>
      <vt:lpstr>'Subp. Gastos'!Área_de_impresión</vt:lpstr>
      <vt:lpstr>'Subp. Inventarios'!Área_de_impresión</vt:lpstr>
      <vt:lpstr>'Subp. Ventas y Cobros'!Área_de_impresión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Mendez</dc:creator>
  <cp:lastModifiedBy>Barbi</cp:lastModifiedBy>
  <dcterms:created xsi:type="dcterms:W3CDTF">2018-10-29T00:15:27Z</dcterms:created>
  <dcterms:modified xsi:type="dcterms:W3CDTF">2021-06-15T13:24:44Z</dcterms:modified>
</cp:coreProperties>
</file>